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0730" windowHeight="11760"/>
  </bookViews>
  <sheets>
    <sheet name="Бюджет план vs потреба 2016" sheetId="3" r:id="rId1"/>
    <sheet name="Люди" sheetId="2" r:id="rId2"/>
  </sheets>
  <externalReferences>
    <externalReference r:id="rId3"/>
    <externalReference r:id="rId4"/>
  </externalReferences>
  <definedNames>
    <definedName name="_xlnm.Print_Titles" localSheetId="0">'Бюджет план vs потреба 2016'!$1:$5</definedName>
    <definedName name="_xlnm.Print_Titles" localSheetId="1">Люди!$1:$4</definedName>
    <definedName name="_xlnm.Print_Area" localSheetId="0">'Бюджет план vs потреба 2016'!$A$1:$F$65</definedName>
    <definedName name="_xlnm.Print_Area" localSheetId="1">Люди!$A$1:$E$66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9" i="3" l="1"/>
  <c r="D60" i="3"/>
  <c r="D58" i="3"/>
  <c r="D57" i="3"/>
  <c r="D7" i="3"/>
  <c r="D8" i="3"/>
  <c r="D6" i="3"/>
  <c r="D10" i="3"/>
  <c r="D12" i="3"/>
  <c r="D13" i="3"/>
  <c r="D15" i="3"/>
  <c r="D16" i="3"/>
  <c r="D19" i="3"/>
  <c r="D21" i="3"/>
  <c r="D23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24" i="3"/>
  <c r="D40" i="3"/>
  <c r="D41" i="3"/>
  <c r="D42" i="3"/>
  <c r="D43" i="3"/>
  <c r="D39" i="3"/>
  <c r="D44" i="3"/>
  <c r="D46" i="3"/>
  <c r="D45" i="3"/>
  <c r="D48" i="3"/>
  <c r="D50" i="3"/>
  <c r="D49" i="3"/>
  <c r="D51" i="3"/>
  <c r="D52" i="3"/>
  <c r="D54" i="3"/>
  <c r="D55" i="3"/>
  <c r="D56" i="3"/>
  <c r="D53" i="3"/>
  <c r="D61" i="3"/>
  <c r="D62" i="3"/>
  <c r="D64" i="3"/>
  <c r="D18" i="3"/>
  <c r="F65" i="3"/>
  <c r="F64" i="3"/>
  <c r="C15" i="3"/>
  <c r="C16" i="3"/>
  <c r="C14" i="3"/>
  <c r="D14" i="3"/>
  <c r="C7" i="3"/>
  <c r="C8" i="3"/>
  <c r="C6" i="3"/>
  <c r="C10" i="3"/>
  <c r="C12" i="3"/>
  <c r="C13" i="3"/>
  <c r="C19" i="3"/>
  <c r="C21" i="3"/>
  <c r="C23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24" i="3"/>
  <c r="C40" i="3"/>
  <c r="C41" i="3"/>
  <c r="C42" i="3"/>
  <c r="C43" i="3"/>
  <c r="C39" i="3"/>
  <c r="C44" i="3"/>
  <c r="C46" i="3"/>
  <c r="C45" i="3"/>
  <c r="C48" i="3"/>
  <c r="C50" i="3"/>
  <c r="C49" i="3"/>
  <c r="C51" i="3"/>
  <c r="C52" i="3"/>
  <c r="C54" i="3"/>
  <c r="C53" i="3"/>
  <c r="C58" i="3"/>
  <c r="C57" i="3"/>
  <c r="C61" i="3"/>
  <c r="C62" i="3"/>
  <c r="C64" i="3"/>
  <c r="F63" i="3"/>
  <c r="D30" i="2"/>
  <c r="E31" i="2"/>
  <c r="E30" i="2"/>
  <c r="F19" i="3"/>
  <c r="F18" i="3"/>
  <c r="F28" i="3"/>
  <c r="D20" i="2"/>
  <c r="C60" i="3"/>
  <c r="B60" i="3"/>
  <c r="C59" i="3"/>
  <c r="E60" i="3"/>
  <c r="E59" i="3"/>
  <c r="E56" i="3"/>
  <c r="C47" i="3"/>
  <c r="C22" i="3"/>
  <c r="C20" i="3"/>
  <c r="C18" i="3"/>
  <c r="C9" i="3"/>
  <c r="E54" i="3"/>
  <c r="E25" i="3"/>
  <c r="E27" i="3"/>
  <c r="E29" i="3"/>
  <c r="E31" i="3"/>
  <c r="E33" i="3"/>
  <c r="E35" i="3"/>
  <c r="E18" i="3"/>
  <c r="D11" i="3"/>
  <c r="E12" i="3"/>
  <c r="E16" i="3"/>
  <c r="D20" i="3"/>
  <c r="E20" i="3"/>
  <c r="E26" i="3"/>
  <c r="E28" i="3"/>
  <c r="E30" i="3"/>
  <c r="E32" i="3"/>
  <c r="E34" i="3"/>
  <c r="E44" i="3"/>
  <c r="D22" i="3"/>
  <c r="E22" i="3"/>
  <c r="E13" i="3"/>
  <c r="E19" i="3"/>
  <c r="E40" i="3"/>
  <c r="E42" i="3"/>
  <c r="E41" i="3"/>
  <c r="E50" i="3"/>
  <c r="E51" i="3"/>
  <c r="E62" i="3"/>
  <c r="E10" i="3"/>
  <c r="E46" i="3"/>
  <c r="E58" i="3"/>
  <c r="E43" i="3"/>
  <c r="E7" i="3"/>
  <c r="D9" i="3"/>
  <c r="E9" i="3"/>
  <c r="E37" i="3"/>
  <c r="C11" i="3"/>
  <c r="E15" i="3"/>
  <c r="E23" i="3"/>
  <c r="E45" i="3"/>
  <c r="E57" i="3"/>
  <c r="E8" i="3"/>
  <c r="E21" i="3"/>
  <c r="E36" i="3"/>
  <c r="E38" i="3"/>
  <c r="E48" i="3"/>
  <c r="E52" i="3"/>
  <c r="E61" i="3"/>
  <c r="D47" i="3"/>
  <c r="E47" i="3"/>
  <c r="E55" i="3"/>
  <c r="D64" i="2"/>
  <c r="D62" i="2"/>
  <c r="D60" i="2"/>
  <c r="D57" i="2"/>
  <c r="D56" i="2"/>
  <c r="D55" i="2"/>
  <c r="D53" i="2"/>
  <c r="D47" i="2"/>
  <c r="D32" i="2"/>
  <c r="D26" i="2"/>
  <c r="D5" i="2"/>
  <c r="E11" i="3"/>
  <c r="E39" i="3"/>
  <c r="E53" i="3"/>
  <c r="E6" i="3"/>
  <c r="E24" i="3"/>
  <c r="E49" i="3"/>
  <c r="E64" i="3"/>
  <c r="E14" i="3"/>
</calcChain>
</file>

<file path=xl/sharedStrings.xml><?xml version="1.0" encoding="utf-8"?>
<sst xmlns="http://schemas.openxmlformats.org/spreadsheetml/2006/main" count="204" uniqueCount="128">
  <si>
    <t>тис. грн.</t>
  </si>
  <si>
    <t>Загальний фонд</t>
  </si>
  <si>
    <t>2</t>
  </si>
  <si>
    <t>3</t>
  </si>
  <si>
    <t>Забезпечення медичних заходів окремих державних програм та комплексних заходів програмного характеру</t>
  </si>
  <si>
    <t>вакцини</t>
  </si>
  <si>
    <t>термоіндикаторні картки</t>
  </si>
  <si>
    <t xml:space="preserve">медикаменти та вироби медичного призначення </t>
  </si>
  <si>
    <t>медикаменти для лікування туберкульозу</t>
  </si>
  <si>
    <t>тести,  витрат. матеріали для діагност. туберкул.</t>
  </si>
  <si>
    <t xml:space="preserve">медикаменти </t>
  </si>
  <si>
    <t xml:space="preserve"> тест-системи</t>
  </si>
  <si>
    <t>лікарські засоби</t>
  </si>
  <si>
    <t>лікарські засоби та вироби медичного призначення</t>
  </si>
  <si>
    <t>тест-системи ,пласт.тара та витр.матер.</t>
  </si>
  <si>
    <t xml:space="preserve">препарати для лікування дихальних розладів новонароджених </t>
  </si>
  <si>
    <t xml:space="preserve">антирезусний імуноглобулін для запобігання гемолітичної хвороби новонароджених </t>
  </si>
  <si>
    <t>препарати для надання невідкладної медичної допомоги при кровотечах</t>
  </si>
  <si>
    <t xml:space="preserve">контрацептиви для жінок з тяжкими захворюваннями </t>
  </si>
  <si>
    <t>закупівля медикаментів</t>
  </si>
  <si>
    <t>Централізована закупівля лікарських засобів та виробів медичного призначення</t>
  </si>
  <si>
    <t>Централізована закупівля витратних матеріалів для перитонеального діалізу</t>
  </si>
  <si>
    <t>витратні матеріали для визначення рівня глюкози в крові</t>
  </si>
  <si>
    <t>тест-системи</t>
  </si>
  <si>
    <t>упаковки тест-систем контролю якості</t>
  </si>
  <si>
    <t>медикаменти</t>
  </si>
  <si>
    <t>Лікування громадян з легеневою артеріальною гіпертензією</t>
  </si>
  <si>
    <t>Лікування дітей, хворих на бульозний епідермоліз</t>
  </si>
  <si>
    <t>осіб</t>
  </si>
  <si>
    <t>Показник</t>
  </si>
  <si>
    <t>Одиниця
виміру</t>
  </si>
  <si>
    <t>2016 рік
(проект)</t>
  </si>
  <si>
    <t>тис. од.</t>
  </si>
  <si>
    <t>Кількість закуплених АДП вакцин</t>
  </si>
  <si>
    <t>Кількість закуплених АДП-м вакцин</t>
  </si>
  <si>
    <t>Кількість закуплених вакцин проти кору, паротиту, краснухи</t>
  </si>
  <si>
    <t>Кількість закупленої полімієлітної вакцини пероральної</t>
  </si>
  <si>
    <t>Кількість закупленої полімієлітної вакцини інактивованої</t>
  </si>
  <si>
    <t>Кількість закуплених БЦЖ-вакцин</t>
  </si>
  <si>
    <t>Кількість закуплених БЦЖ-м вакцин</t>
  </si>
  <si>
    <t>Кількість закуплених АКДП вакцин (ацелюлярна)</t>
  </si>
  <si>
    <t>Кількість закуплених АКДП вакцин (цільноклітинна)</t>
  </si>
  <si>
    <t>Кількість закуплених вакцин проти гепатиту В (для новонароджених)</t>
  </si>
  <si>
    <t>Кількість закуплених комбінованої вакцини для профілактики кашлюку (ацелюлярної), дифтерії, правця, гемофільної інфекції типу В та поліомієліту (інактивованої)</t>
  </si>
  <si>
    <t>Кількість закуплених комбінованої вакцини для профілактики кашлюку (ацелюлярної), дифтерії, правця та поліомієліту (інактивованої)</t>
  </si>
  <si>
    <t>Кількість закуплених вакцин для профілактики гемофільної інфекції типу b</t>
  </si>
  <si>
    <t>Кількість закуплених вакцин для профілактики сказу</t>
  </si>
  <si>
    <t>Кількість операцій з трансплантації протягом року</t>
  </si>
  <si>
    <t>Кількість хворих, яким проводиться імуносупресивна терапія протягом року</t>
  </si>
  <si>
    <t>Кількість трансплантантів, що функціонують протягом першого року після операції</t>
  </si>
  <si>
    <t>Кількість пролікованих хворих на туберкульоз (1,2,3,4 категорії)</t>
  </si>
  <si>
    <t>Кількість хворих на ВІЛ/СНІД, які отримають АРТ</t>
  </si>
  <si>
    <t>Кількість проведених курсів постконтактної профілактики</t>
  </si>
  <si>
    <t>Кількість громадян з хворобою Гоше, які будуть забезпечені медикаментми</t>
  </si>
  <si>
    <t>Кількість дітей до 3 років, хворих на фенілкетонурію, які отримають медикаменти (лікувальне харчування)</t>
  </si>
  <si>
    <t>Кількість новонароджених, які будуть охоплені скринінгом на фенілкетонурію, гіпотеріоз, андреногенітальний синдром тамуковісцидоз</t>
  </si>
  <si>
    <t>Кількість дітей з муковісцидозом, які будуть забезпечені медикаментами</t>
  </si>
  <si>
    <t>Кількість дітей, хворих на первинні (вроджені) імунодефіцити, які будуть забезпечені медикаментами</t>
  </si>
  <si>
    <t>Кількість дітей-інвалідів, хворих на дитячій церебральний параліч, які будуть забезпечені медикаментами</t>
  </si>
  <si>
    <t>Кількість дітей, хворих на гемофілію, які будуть проліковані</t>
  </si>
  <si>
    <t>Кількість дітей з хронічними вірусними гепатитами В і С, які будуть забезпечені медикаментами</t>
  </si>
  <si>
    <t>Кількість дітей, хворих на нанізм різного походження, які отримають медикаменти</t>
  </si>
  <si>
    <t>Кількість дітей, хворих на хронічну хворобу нирок V стадії, яких буде забезпечено витратними матеріалами для діалізу</t>
  </si>
  <si>
    <t>Кількість дітей, хворих на мукополісахаридоз, які будуть забезпечені медикаментами</t>
  </si>
  <si>
    <t>Кількість дітей, хворих на розлади психіки та поведінки із спектру аутизму, які будуть забезпечені медикаментами</t>
  </si>
  <si>
    <t>Кількість дітей, хворих на резистентну форму ювенільного ревматоїдного артриту, які будуть забезпечені лікарськими засобами</t>
  </si>
  <si>
    <t>Кількість дітей, хворих на орфанні захворювання, які будуть забезпечені медикаментами</t>
  </si>
  <si>
    <t>Кількість осіб груп ризику, які підлягають обстеженню на ТОRCH- та інші інфекції, що передаються статевим шляхом</t>
  </si>
  <si>
    <t>Кількість новонароджених з синдромом дихальних розладів, які будуть забезпечені медичними препаратами</t>
  </si>
  <si>
    <t xml:space="preserve">Кількість жінок, які будуть забезпечені антирезусним імуноглобуліном для запобігання гемолітичної хвороби новонароджених </t>
  </si>
  <si>
    <t>Кількість жінок, які будуть забезпечені препаратом згортання крові, у разі виникнення акушерських кровотеч</t>
  </si>
  <si>
    <t xml:space="preserve">Кількість жінок з тяжкими соматичними захворюваннями, вагітність у яких загрожує здоров'ю та життю, які будуть забезпечені контрацептивами </t>
  </si>
  <si>
    <t>Кількість спроб лікування безплідності жінок методами допоміжних репродуктивних технологій</t>
  </si>
  <si>
    <t>Кількість хворих на гемофілію, які будуть проліковані</t>
  </si>
  <si>
    <t>Кількість дорослих хворих, на ниркову недостатність, які знаходяться на амбулаторному перитонеальному діалізі</t>
  </si>
  <si>
    <t>Кількість дорослих хворих, на ниркову недостатність, які отримують лікування методом гемодіалізу</t>
  </si>
  <si>
    <t>Кількість хворих на розсіяний склероз, які будуть забезпечені лікуванням</t>
  </si>
  <si>
    <t>Кількість дітей, віком до 18 років та вагітних, хворих та вперше виявлених на цукровий діабет, які будуть забезпечені витратними матеріалами до індивідуальних глюкометрів</t>
  </si>
  <si>
    <t>Кількість хворих на вірусні гепатити В і С, які будуть забезпечені медикаментами</t>
  </si>
  <si>
    <t>Відсоток забезпечення від потреби, %</t>
  </si>
  <si>
    <t>Трансплантація</t>
  </si>
  <si>
    <t>Туберкульоз</t>
  </si>
  <si>
    <t>ВІЛ/СНІД</t>
  </si>
  <si>
    <t>Онкологія - дорослі</t>
  </si>
  <si>
    <t>Онкологія - діти</t>
  </si>
  <si>
    <t>Вакцини</t>
  </si>
  <si>
    <t>Донорство крові та її компонентів</t>
  </si>
  <si>
    <t>Конвенція ООН про права дитини</t>
  </si>
  <si>
    <t>Репродуктивне здоров'я нації</t>
  </si>
  <si>
    <t>Лікування безплідності жінок методом допоміжних репродуктивних технологій</t>
  </si>
  <si>
    <t>Гемофілія - дорослі</t>
  </si>
  <si>
    <t xml:space="preserve">Серцево-судинні та судинно-мозкові захворювання </t>
  </si>
  <si>
    <t>Медична допомога хворим нефрологічного профілю</t>
  </si>
  <si>
    <t>Закупівля ендопротезів і наборів інструментів для імплантації</t>
  </si>
  <si>
    <t>Розсіяний склероз</t>
  </si>
  <si>
    <t>Цукровий діабет</t>
  </si>
  <si>
    <r>
      <t xml:space="preserve">Вірусні </t>
    </r>
    <r>
      <rPr>
        <b/>
        <sz val="12"/>
        <rFont val="Times New Roman"/>
        <family val="1"/>
      </rPr>
      <t xml:space="preserve">гепатити </t>
    </r>
  </si>
  <si>
    <t>витратні матеріали для лаболаторної діагностики та моніторингу</t>
  </si>
  <si>
    <t>Лікарські засоби та вироби медичного призначення за КПКВК 2301400</t>
  </si>
  <si>
    <t>1</t>
  </si>
  <si>
    <t>Результативні показники бюджетної програми КПКВК 2301400 у 2016 році</t>
  </si>
  <si>
    <t>№</t>
  </si>
  <si>
    <t>Муковісцидоз -дорослі</t>
  </si>
  <si>
    <t>Кількість онкохворих, які потребують лікування</t>
  </si>
  <si>
    <t>Альтернативна інформація пацієнтів щодо потреби на 2016 рік</t>
  </si>
  <si>
    <t>Потреба на 2016 рік з урахуванням інформації пацієнтів</t>
  </si>
  <si>
    <t>пацієнти з групи 171 захворювань</t>
  </si>
  <si>
    <t xml:space="preserve">Альтернативна інформація від громадських та міжнроадних організацій </t>
  </si>
  <si>
    <t>Інформаційна довідка щодо рівня фінансування державних програм з лікування в 2016 році</t>
  </si>
  <si>
    <t xml:space="preserve">Державні програми </t>
  </si>
  <si>
    <r>
      <t>Кошти,</t>
    </r>
    <r>
      <rPr>
        <b/>
        <sz val="10"/>
        <color rgb="FFFF0000"/>
        <rFont val="Times New Roman"/>
        <family val="1"/>
        <charset val="204"/>
      </rPr>
      <t xml:space="preserve"> доведені Мінфіном МОЗу на 2016 рік</t>
    </r>
  </si>
  <si>
    <t>Реальна потреба на 2016 рік, згідно МОЗ</t>
  </si>
  <si>
    <r>
      <rPr>
        <sz val="10"/>
        <rFont val="Times New Roman"/>
        <family val="1"/>
        <charset val="204"/>
      </rPr>
      <t>Продукти лікувального харчування для дітей,</t>
    </r>
    <r>
      <rPr>
        <b/>
        <sz val="10"/>
        <rFont val="Times New Roman"/>
        <family val="1"/>
      </rPr>
      <t xml:space="preserve"> хворих на фенілкетонурію</t>
    </r>
  </si>
  <si>
    <r>
      <rPr>
        <sz val="10"/>
        <rFont val="Times New Roman"/>
        <family val="1"/>
        <charset val="204"/>
      </rPr>
      <t>Медикаменти для дітей</t>
    </r>
    <r>
      <rPr>
        <b/>
        <sz val="10"/>
        <rFont val="Times New Roman"/>
        <family val="1"/>
      </rPr>
      <t>, хворих на хворобу Гоше</t>
    </r>
  </si>
  <si>
    <r>
      <rPr>
        <sz val="10"/>
        <rFont val="Times New Roman"/>
        <family val="1"/>
        <charset val="204"/>
      </rPr>
      <t xml:space="preserve">Реактиви для проведення скринінгу новонароджених на </t>
    </r>
    <r>
      <rPr>
        <b/>
        <sz val="10"/>
        <rFont val="Times New Roman"/>
        <family val="1"/>
      </rPr>
      <t>фенілкетонурію,гіпотеріоз, муковісцидоз</t>
    </r>
  </si>
  <si>
    <r>
      <rPr>
        <sz val="10"/>
        <rFont val="Times New Roman"/>
        <family val="1"/>
        <charset val="204"/>
      </rPr>
      <t>Медикаменти для дітей</t>
    </r>
    <r>
      <rPr>
        <b/>
        <sz val="10"/>
        <rFont val="Times New Roman"/>
        <family val="1"/>
      </rPr>
      <t>, хворих на муковісцидоз</t>
    </r>
  </si>
  <si>
    <r>
      <rPr>
        <sz val="10"/>
        <rFont val="Times New Roman"/>
        <family val="1"/>
        <charset val="204"/>
      </rPr>
      <t xml:space="preserve">Медикаменти для дітей </t>
    </r>
    <r>
      <rPr>
        <b/>
        <sz val="10"/>
        <rFont val="Times New Roman"/>
        <family val="1"/>
      </rPr>
      <t>з первинним (вродженим) імунодефіцитом</t>
    </r>
  </si>
  <si>
    <r>
      <rPr>
        <sz val="10"/>
        <rFont val="Times New Roman"/>
        <family val="1"/>
        <charset val="204"/>
      </rPr>
      <t>Медикаменти для дітей</t>
    </r>
    <r>
      <rPr>
        <b/>
        <sz val="10"/>
        <rFont val="Times New Roman"/>
        <family val="1"/>
      </rPr>
      <t>, хворих на дитячий церебральний параліч</t>
    </r>
  </si>
  <si>
    <r>
      <rPr>
        <sz val="10"/>
        <rFont val="Times New Roman"/>
        <family val="1"/>
        <charset val="204"/>
      </rPr>
      <t>Медикаменти для дітей</t>
    </r>
    <r>
      <rPr>
        <b/>
        <sz val="10"/>
        <rFont val="Times New Roman"/>
        <family val="1"/>
      </rPr>
      <t>, хворих на гемофілію типів А або В або хворобу Віллербранда</t>
    </r>
  </si>
  <si>
    <r>
      <rPr>
        <sz val="10"/>
        <rFont val="Times New Roman"/>
        <family val="1"/>
        <charset val="204"/>
      </rPr>
      <t>Медикаменти для дітей</t>
    </r>
    <r>
      <rPr>
        <b/>
        <sz val="10"/>
        <rFont val="Times New Roman"/>
        <family val="1"/>
      </rPr>
      <t>, хворих на хронічний гепатит</t>
    </r>
  </si>
  <si>
    <r>
      <rPr>
        <sz val="10"/>
        <rFont val="Times New Roman"/>
        <family val="1"/>
        <charset val="204"/>
      </rPr>
      <t>Медикаменти для дітей,</t>
    </r>
    <r>
      <rPr>
        <b/>
        <sz val="10"/>
        <rFont val="Times New Roman"/>
        <family val="1"/>
      </rPr>
      <t xml:space="preserve"> хворих на нанізм різного походження</t>
    </r>
  </si>
  <si>
    <r>
      <rPr>
        <sz val="10"/>
        <rFont val="Times New Roman"/>
        <family val="1"/>
        <charset val="204"/>
      </rPr>
      <t>Медикаменти та виробів медичного призначення</t>
    </r>
    <r>
      <rPr>
        <b/>
        <sz val="10"/>
        <rFont val="Times New Roman"/>
        <family val="1"/>
      </rPr>
      <t xml:space="preserve"> для дитячого діалізу</t>
    </r>
  </si>
  <si>
    <r>
      <rPr>
        <sz val="10"/>
        <rFont val="Times New Roman"/>
        <family val="1"/>
        <charset val="204"/>
      </rPr>
      <t>Медикаменти для дітей</t>
    </r>
    <r>
      <rPr>
        <b/>
        <sz val="10"/>
        <rFont val="Times New Roman"/>
        <family val="1"/>
      </rPr>
      <t>, хворих на мукополісахаридоз</t>
    </r>
  </si>
  <si>
    <r>
      <rPr>
        <sz val="10"/>
        <rFont val="Times New Roman"/>
        <family val="1"/>
        <charset val="204"/>
      </rPr>
      <t>Медикаменти для дітей</t>
    </r>
    <r>
      <rPr>
        <b/>
        <sz val="10"/>
        <rFont val="Times New Roman"/>
        <family val="1"/>
      </rPr>
      <t>, хворих на розлади психіки та поведінки із спектру аутизму</t>
    </r>
  </si>
  <si>
    <r>
      <rPr>
        <sz val="10"/>
        <rFont val="Times New Roman"/>
        <family val="1"/>
        <charset val="204"/>
      </rPr>
      <t>Медикаменти для</t>
    </r>
    <r>
      <rPr>
        <b/>
        <sz val="10"/>
        <rFont val="Times New Roman"/>
        <family val="1"/>
      </rPr>
      <t xml:space="preserve">  лікування резистентного ювенільного ревматоїдного артриту</t>
    </r>
  </si>
  <si>
    <r>
      <rPr>
        <sz val="10"/>
        <rFont val="Times New Roman"/>
        <family val="1"/>
        <charset val="204"/>
      </rPr>
      <t>Медикаменти та продукти харчування для дітей</t>
    </r>
    <r>
      <rPr>
        <b/>
        <sz val="10"/>
        <rFont val="Times New Roman"/>
        <family val="1"/>
      </rPr>
      <t>, хворих на орфанні захворювання</t>
    </r>
  </si>
  <si>
    <t>препарати замісної підтримувальної терапії</t>
  </si>
  <si>
    <t>Кількість курсів замісної підтримувальної терапії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</si>
</sst>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р.&quot;;[Red]\-#,##0&quot;р.&quot;"/>
    <numFmt numFmtId="165" formatCode="#,##0.0"/>
    <numFmt numFmtId="166" formatCode="0.0"/>
    <numFmt numFmtId="167" formatCode="0.0%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</font>
    <font>
      <i/>
      <sz val="9"/>
      <name val="Times New Roman"/>
      <family val="1"/>
    </font>
    <font>
      <i/>
      <sz val="10"/>
      <name val="Times New Roman"/>
      <family val="1"/>
      <charset val="204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b/>
      <sz val="11"/>
      <color indexed="52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0"/>
      <name val="Arial Cyr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sz val="10"/>
      <name val="Helv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u/>
      <sz val="10"/>
      <color rgb="FF222222"/>
      <name val="Arial"/>
      <family val="2"/>
      <charset val="204"/>
    </font>
    <font>
      <b/>
      <sz val="11"/>
      <color rgb="FFFF0000"/>
      <name val="Times New Roman"/>
      <family val="1"/>
    </font>
    <font>
      <b/>
      <sz val="14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21" borderId="0" applyNumberFormat="0" applyBorder="0" applyAlignment="0" applyProtection="0"/>
    <xf numFmtId="0" fontId="19" fillId="9" borderId="27" applyNumberFormat="0" applyAlignment="0" applyProtection="0"/>
    <xf numFmtId="0" fontId="20" fillId="6" borderId="0" applyNumberFormat="0" applyBorder="0" applyAlignment="0" applyProtection="0"/>
    <xf numFmtId="0" fontId="21" fillId="0" borderId="28" applyNumberFormat="0" applyFill="0" applyAlignment="0" applyProtection="0"/>
    <xf numFmtId="0" fontId="22" fillId="22" borderId="29" applyNumberFormat="0" applyAlignment="0" applyProtection="0"/>
    <xf numFmtId="0" fontId="23" fillId="0" borderId="0" applyNumberFormat="0" applyFill="0" applyBorder="0" applyAlignment="0" applyProtection="0"/>
    <xf numFmtId="0" fontId="24" fillId="23" borderId="27" applyNumberFormat="0" applyAlignment="0" applyProtection="0"/>
    <xf numFmtId="0" fontId="25" fillId="0" borderId="30" applyNumberFormat="0" applyFill="0" applyAlignment="0" applyProtection="0"/>
    <xf numFmtId="0" fontId="26" fillId="5" borderId="0" applyNumberFormat="0" applyBorder="0" applyAlignment="0" applyProtection="0"/>
    <xf numFmtId="0" fontId="27" fillId="24" borderId="31" applyNumberFormat="0" applyFont="0" applyAlignment="0" applyProtection="0"/>
    <xf numFmtId="0" fontId="28" fillId="23" borderId="32" applyNumberFormat="0" applyAlignment="0" applyProtection="0"/>
    <xf numFmtId="0" fontId="29" fillId="25" borderId="0" applyNumberFormat="0" applyBorder="0" applyAlignment="0" applyProtection="0"/>
    <xf numFmtId="0" fontId="30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179">
    <xf numFmtId="0" fontId="0" fillId="0" borderId="0" xfId="0"/>
    <xf numFmtId="4" fontId="4" fillId="2" borderId="0" xfId="2" applyNumberFormat="1" applyFont="1" applyFill="1" applyBorder="1" applyAlignment="1">
      <alignment horizontal="center" vertical="center" wrapText="1"/>
    </xf>
    <xf numFmtId="0" fontId="5" fillId="2" borderId="0" xfId="2" applyFont="1" applyFill="1"/>
    <xf numFmtId="0" fontId="5" fillId="0" borderId="0" xfId="2" applyFont="1"/>
    <xf numFmtId="0" fontId="3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right" wrapText="1"/>
    </xf>
    <xf numFmtId="4" fontId="7" fillId="2" borderId="0" xfId="2" applyNumberFormat="1" applyFont="1" applyFill="1" applyBorder="1" applyAlignment="1">
      <alignment horizontal="right" wrapText="1"/>
    </xf>
    <xf numFmtId="0" fontId="5" fillId="2" borderId="0" xfId="2" applyFont="1" applyFill="1" applyBorder="1"/>
    <xf numFmtId="0" fontId="5" fillId="0" borderId="0" xfId="2" applyFont="1" applyBorder="1"/>
    <xf numFmtId="4" fontId="10" fillId="2" borderId="0" xfId="3" applyNumberFormat="1" applyFont="1" applyFill="1" applyBorder="1" applyAlignment="1">
      <alignment horizontal="center" vertical="center" wrapText="1"/>
    </xf>
    <xf numFmtId="165" fontId="8" fillId="0" borderId="2" xfId="2" applyNumberFormat="1" applyFont="1" applyFill="1" applyBorder="1" applyAlignment="1">
      <alignment horizontal="center" vertical="center"/>
    </xf>
    <xf numFmtId="4" fontId="11" fillId="2" borderId="0" xfId="1" applyNumberFormat="1" applyFont="1" applyFill="1" applyBorder="1" applyAlignment="1">
      <alignment horizontal="center" vertical="center"/>
    </xf>
    <xf numFmtId="9" fontId="5" fillId="2" borderId="0" xfId="1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0" borderId="0" xfId="2" applyFont="1" applyAlignment="1">
      <alignment vertical="center"/>
    </xf>
    <xf numFmtId="4" fontId="10" fillId="2" borderId="0" xfId="1" applyNumberFormat="1" applyFont="1" applyFill="1" applyBorder="1" applyAlignment="1">
      <alignment horizontal="center" vertical="center"/>
    </xf>
    <xf numFmtId="9" fontId="5" fillId="2" borderId="0" xfId="2" applyNumberFormat="1" applyFont="1" applyFill="1"/>
    <xf numFmtId="9" fontId="9" fillId="2" borderId="0" xfId="2" applyNumberFormat="1" applyFont="1" applyFill="1"/>
    <xf numFmtId="4" fontId="5" fillId="2" borderId="0" xfId="2" applyNumberFormat="1" applyFont="1" applyFill="1"/>
    <xf numFmtId="4" fontId="5" fillId="2" borderId="0" xfId="2" applyNumberFormat="1" applyFont="1" applyFill="1" applyAlignment="1">
      <alignment vertical="center"/>
    </xf>
    <xf numFmtId="0" fontId="5" fillId="0" borderId="0" xfId="2" applyFont="1" applyFill="1"/>
    <xf numFmtId="165" fontId="12" fillId="2" borderId="15" xfId="2" applyNumberFormat="1" applyFont="1" applyFill="1" applyBorder="1" applyAlignment="1">
      <alignment horizontal="center" vertical="center"/>
    </xf>
    <xf numFmtId="0" fontId="12" fillId="2" borderId="17" xfId="2" applyFont="1" applyFill="1" applyBorder="1" applyAlignment="1">
      <alignment vertical="top" wrapText="1"/>
    </xf>
    <xf numFmtId="165" fontId="12" fillId="2" borderId="16" xfId="2" applyNumberFormat="1" applyFont="1" applyFill="1" applyBorder="1" applyAlignment="1">
      <alignment horizontal="center" vertical="center"/>
    </xf>
    <xf numFmtId="165" fontId="5" fillId="2" borderId="0" xfId="2" applyNumberFormat="1" applyFont="1" applyFill="1"/>
    <xf numFmtId="165" fontId="8" fillId="2" borderId="9" xfId="2" applyNumberFormat="1" applyFont="1" applyFill="1" applyBorder="1" applyAlignment="1">
      <alignment horizontal="center" vertical="center"/>
    </xf>
    <xf numFmtId="0" fontId="12" fillId="2" borderId="0" xfId="2" applyFont="1" applyFill="1" applyBorder="1" applyAlignment="1">
      <alignment vertical="top" wrapText="1"/>
    </xf>
    <xf numFmtId="4" fontId="9" fillId="2" borderId="0" xfId="2" applyNumberFormat="1" applyFont="1" applyFill="1"/>
    <xf numFmtId="165" fontId="5" fillId="2" borderId="0" xfId="2" applyNumberFormat="1" applyFont="1" applyFill="1" applyAlignment="1">
      <alignment vertical="center"/>
    </xf>
    <xf numFmtId="4" fontId="4" fillId="2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165" fontId="5" fillId="0" borderId="0" xfId="2" applyNumberFormat="1" applyFont="1" applyFill="1"/>
    <xf numFmtId="4" fontId="4" fillId="0" borderId="0" xfId="2" applyNumberFormat="1" applyFont="1"/>
    <xf numFmtId="4" fontId="4" fillId="2" borderId="0" xfId="2" applyNumberFormat="1" applyFont="1" applyFill="1"/>
    <xf numFmtId="165" fontId="5" fillId="0" borderId="0" xfId="2" applyNumberFormat="1" applyFont="1"/>
    <xf numFmtId="9" fontId="5" fillId="2" borderId="0" xfId="1" applyFont="1" applyFill="1"/>
    <xf numFmtId="0" fontId="10" fillId="0" borderId="24" xfId="2" applyFont="1" applyFill="1" applyBorder="1" applyAlignment="1">
      <alignment horizontal="center" vertical="center" wrapText="1"/>
    </xf>
    <xf numFmtId="165" fontId="8" fillId="0" borderId="2" xfId="2" applyNumberFormat="1" applyFont="1" applyFill="1" applyBorder="1" applyAlignment="1">
      <alignment horizontal="center" vertical="center" wrapText="1"/>
    </xf>
    <xf numFmtId="3" fontId="8" fillId="0" borderId="2" xfId="2" applyNumberFormat="1" applyFont="1" applyFill="1" applyBorder="1" applyAlignment="1">
      <alignment horizontal="center" vertical="center"/>
    </xf>
    <xf numFmtId="9" fontId="11" fillId="2" borderId="0" xfId="1" applyFont="1" applyFill="1" applyBorder="1" applyAlignment="1">
      <alignment horizontal="center" vertical="center"/>
    </xf>
    <xf numFmtId="0" fontId="12" fillId="2" borderId="16" xfId="2" applyFont="1" applyFill="1" applyBorder="1" applyAlignment="1">
      <alignment vertical="top" wrapText="1"/>
    </xf>
    <xf numFmtId="0" fontId="10" fillId="0" borderId="16" xfId="2" applyFont="1" applyFill="1" applyBorder="1" applyAlignment="1">
      <alignment horizontal="center" vertical="center" wrapText="1"/>
    </xf>
    <xf numFmtId="165" fontId="12" fillId="2" borderId="16" xfId="2" applyNumberFormat="1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vertical="top" wrapText="1"/>
    </xf>
    <xf numFmtId="0" fontId="10" fillId="0" borderId="4" xfId="2" applyFont="1" applyFill="1" applyBorder="1" applyAlignment="1">
      <alignment horizontal="center" vertical="center" wrapText="1"/>
    </xf>
    <xf numFmtId="165" fontId="12" fillId="2" borderId="4" xfId="2" applyNumberFormat="1" applyFont="1" applyFill="1" applyBorder="1" applyAlignment="1">
      <alignment horizontal="center" vertical="center" wrapText="1"/>
    </xf>
    <xf numFmtId="165" fontId="12" fillId="2" borderId="4" xfId="2" applyNumberFormat="1" applyFont="1" applyFill="1" applyBorder="1" applyAlignment="1">
      <alignment horizontal="center" vertical="center"/>
    </xf>
    <xf numFmtId="3" fontId="8" fillId="0" borderId="3" xfId="2" applyNumberFormat="1" applyFont="1" applyFill="1" applyBorder="1" applyAlignment="1">
      <alignment horizontal="center" vertical="center"/>
    </xf>
    <xf numFmtId="3" fontId="11" fillId="0" borderId="3" xfId="2" applyNumberFormat="1" applyFont="1" applyFill="1" applyBorder="1" applyAlignment="1">
      <alignment horizontal="center" vertical="center"/>
    </xf>
    <xf numFmtId="166" fontId="12" fillId="2" borderId="15" xfId="2" applyNumberFormat="1" applyFont="1" applyFill="1" applyBorder="1" applyAlignment="1">
      <alignment vertical="top" wrapText="1"/>
    </xf>
    <xf numFmtId="0" fontId="10" fillId="2" borderId="16" xfId="2" applyFont="1" applyFill="1" applyBorder="1" applyAlignment="1">
      <alignment horizontal="center" vertical="center" wrapText="1"/>
    </xf>
    <xf numFmtId="0" fontId="12" fillId="2" borderId="12" xfId="2" applyFont="1" applyFill="1" applyBorder="1" applyAlignment="1">
      <alignment horizontal="left" vertical="top" wrapText="1"/>
    </xf>
    <xf numFmtId="165" fontId="12" fillId="2" borderId="13" xfId="2" applyNumberFormat="1" applyFont="1" applyFill="1" applyBorder="1" applyAlignment="1">
      <alignment horizontal="center" vertical="center" wrapText="1"/>
    </xf>
    <xf numFmtId="0" fontId="12" fillId="2" borderId="15" xfId="2" applyFont="1" applyFill="1" applyBorder="1" applyAlignment="1">
      <alignment vertical="top" wrapText="1"/>
    </xf>
    <xf numFmtId="0" fontId="11" fillId="2" borderId="24" xfId="2" applyFont="1" applyFill="1" applyBorder="1" applyAlignment="1">
      <alignment horizontal="center" vertical="center" wrapText="1"/>
    </xf>
    <xf numFmtId="165" fontId="8" fillId="0" borderId="24" xfId="2" applyNumberFormat="1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1" fillId="2" borderId="19" xfId="2" applyFont="1" applyFill="1" applyBorder="1" applyAlignment="1">
      <alignment horizontal="center" vertical="center" wrapText="1"/>
    </xf>
    <xf numFmtId="165" fontId="8" fillId="0" borderId="22" xfId="2" applyNumberFormat="1" applyFont="1" applyFill="1" applyBorder="1" applyAlignment="1">
      <alignment horizontal="center" vertical="center"/>
    </xf>
    <xf numFmtId="0" fontId="10" fillId="2" borderId="13" xfId="2" applyFont="1" applyFill="1" applyBorder="1" applyAlignment="1">
      <alignment horizontal="center" vertical="center" wrapText="1"/>
    </xf>
    <xf numFmtId="10" fontId="5" fillId="0" borderId="0" xfId="2" applyNumberFormat="1" applyFont="1"/>
    <xf numFmtId="0" fontId="12" fillId="2" borderId="14" xfId="2" applyFont="1" applyFill="1" applyBorder="1" applyAlignment="1">
      <alignment vertical="top" wrapText="1"/>
    </xf>
    <xf numFmtId="166" fontId="12" fillId="2" borderId="17" xfId="2" applyNumberFormat="1" applyFont="1" applyFill="1" applyBorder="1" applyAlignment="1">
      <alignment vertical="top" wrapText="1"/>
    </xf>
    <xf numFmtId="0" fontId="12" fillId="2" borderId="11" xfId="2" applyFont="1" applyFill="1" applyBorder="1" applyAlignment="1">
      <alignment horizontal="left" vertical="top" wrapText="1"/>
    </xf>
    <xf numFmtId="167" fontId="12" fillId="2" borderId="16" xfId="1" applyNumberFormat="1" applyFont="1" applyFill="1" applyBorder="1" applyAlignment="1">
      <alignment horizontal="center" vertical="center"/>
    </xf>
    <xf numFmtId="0" fontId="12" fillId="2" borderId="13" xfId="2" applyFont="1" applyFill="1" applyBorder="1" applyAlignment="1">
      <alignment horizontal="center" vertical="center"/>
    </xf>
    <xf numFmtId="1" fontId="12" fillId="2" borderId="16" xfId="2" applyNumberFormat="1" applyFont="1" applyFill="1" applyBorder="1" applyAlignment="1">
      <alignment horizontal="center" vertical="center"/>
    </xf>
    <xf numFmtId="0" fontId="12" fillId="2" borderId="19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8" fillId="2" borderId="11" xfId="2" applyFont="1" applyFill="1" applyBorder="1" applyAlignment="1">
      <alignment horizontal="left" vertical="top" wrapText="1"/>
    </xf>
    <xf numFmtId="0" fontId="3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right" wrapText="1"/>
    </xf>
    <xf numFmtId="164" fontId="3" fillId="2" borderId="2" xfId="2" applyNumberFormat="1" applyFont="1" applyFill="1" applyBorder="1" applyAlignment="1">
      <alignment horizontal="center" vertical="center" wrapText="1"/>
    </xf>
    <xf numFmtId="164" fontId="5" fillId="2" borderId="6" xfId="2" applyNumberFormat="1" applyFont="1" applyFill="1" applyBorder="1" applyAlignment="1">
      <alignment horizontal="center" vertical="center" wrapText="1"/>
    </xf>
    <xf numFmtId="164" fontId="5" fillId="2" borderId="4" xfId="2" applyNumberFormat="1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49" fontId="9" fillId="2" borderId="7" xfId="2" applyNumberFormat="1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165" fontId="8" fillId="2" borderId="12" xfId="2" applyNumberFormat="1" applyFont="1" applyFill="1" applyBorder="1" applyAlignment="1">
      <alignment horizontal="center" vertical="center"/>
    </xf>
    <xf numFmtId="165" fontId="8" fillId="2" borderId="19" xfId="2" applyNumberFormat="1" applyFont="1" applyFill="1" applyBorder="1" applyAlignment="1">
      <alignment horizontal="center" vertical="center"/>
    </xf>
    <xf numFmtId="167" fontId="8" fillId="2" borderId="19" xfId="1" applyNumberFormat="1" applyFont="1" applyFill="1" applyBorder="1" applyAlignment="1">
      <alignment horizontal="center" vertical="center"/>
    </xf>
    <xf numFmtId="0" fontId="12" fillId="2" borderId="16" xfId="2" applyFont="1" applyFill="1" applyBorder="1" applyAlignment="1">
      <alignment horizontal="center" vertical="center"/>
    </xf>
    <xf numFmtId="0" fontId="8" fillId="2" borderId="18" xfId="2" applyFont="1" applyFill="1" applyBorder="1" applyAlignment="1">
      <alignment vertical="top" wrapText="1"/>
    </xf>
    <xf numFmtId="165" fontId="8" fillId="2" borderId="3" xfId="2" applyNumberFormat="1" applyFont="1" applyFill="1" applyBorder="1" applyAlignment="1">
      <alignment horizontal="center" vertical="center"/>
    </xf>
    <xf numFmtId="165" fontId="8" fillId="2" borderId="2" xfId="2" applyNumberFormat="1" applyFont="1" applyFill="1" applyBorder="1" applyAlignment="1">
      <alignment horizontal="center" vertical="center"/>
    </xf>
    <xf numFmtId="167" fontId="8" fillId="2" borderId="2" xfId="1" applyNumberFormat="1" applyFont="1" applyFill="1" applyBorder="1" applyAlignment="1">
      <alignment horizontal="center" vertical="center"/>
    </xf>
    <xf numFmtId="0" fontId="8" fillId="2" borderId="19" xfId="2" applyFont="1" applyFill="1" applyBorder="1" applyAlignment="1">
      <alignment horizontal="center" vertical="center"/>
    </xf>
    <xf numFmtId="165" fontId="12" fillId="2" borderId="13" xfId="2" applyNumberFormat="1" applyFont="1" applyFill="1" applyBorder="1" applyAlignment="1">
      <alignment horizontal="center" vertical="center"/>
    </xf>
    <xf numFmtId="167" fontId="12" fillId="2" borderId="13" xfId="1" applyNumberFormat="1" applyFont="1" applyFill="1" applyBorder="1" applyAlignment="1">
      <alignment horizontal="center" vertical="center"/>
    </xf>
    <xf numFmtId="165" fontId="12" fillId="2" borderId="20" xfId="2" applyNumberFormat="1" applyFont="1" applyFill="1" applyBorder="1" applyAlignment="1">
      <alignment horizontal="center" vertical="center"/>
    </xf>
    <xf numFmtId="167" fontId="12" fillId="2" borderId="4" xfId="1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vertical="top" wrapText="1"/>
    </xf>
    <xf numFmtId="165" fontId="8" fillId="2" borderId="23" xfId="2" applyNumberFormat="1" applyFont="1" applyFill="1" applyBorder="1" applyAlignment="1">
      <alignment horizontal="center" vertical="center"/>
    </xf>
    <xf numFmtId="4" fontId="11" fillId="2" borderId="8" xfId="1" applyNumberFormat="1" applyFont="1" applyFill="1" applyBorder="1" applyAlignment="1">
      <alignment horizontal="center" vertical="center"/>
    </xf>
    <xf numFmtId="167" fontId="11" fillId="2" borderId="8" xfId="1" applyNumberFormat="1" applyFont="1" applyFill="1" applyBorder="1" applyAlignment="1">
      <alignment horizontal="center" vertical="center"/>
    </xf>
    <xf numFmtId="0" fontId="12" fillId="2" borderId="17" xfId="2" applyFont="1" applyFill="1" applyBorder="1" applyAlignment="1">
      <alignment vertical="top"/>
    </xf>
    <xf numFmtId="0" fontId="12" fillId="2" borderId="22" xfId="2" applyFont="1" applyFill="1" applyBorder="1" applyAlignment="1">
      <alignment horizontal="center" vertical="center"/>
    </xf>
    <xf numFmtId="0" fontId="9" fillId="2" borderId="24" xfId="2" applyFont="1" applyFill="1" applyBorder="1" applyAlignment="1">
      <alignment horizontal="center" vertical="center"/>
    </xf>
    <xf numFmtId="0" fontId="8" fillId="2" borderId="25" xfId="2" applyFont="1" applyFill="1" applyBorder="1" applyAlignment="1">
      <alignment vertical="top" wrapText="1"/>
    </xf>
    <xf numFmtId="0" fontId="9" fillId="2" borderId="2" xfId="2" applyFont="1" applyFill="1" applyBorder="1" applyAlignment="1">
      <alignment horizontal="center" vertical="center"/>
    </xf>
    <xf numFmtId="4" fontId="11" fillId="2" borderId="2" xfId="1" applyNumberFormat="1" applyFont="1" applyFill="1" applyBorder="1" applyAlignment="1">
      <alignment horizontal="center" vertical="center"/>
    </xf>
    <xf numFmtId="167" fontId="11" fillId="2" borderId="2" xfId="1" applyNumberFormat="1" applyFont="1" applyFill="1" applyBorder="1" applyAlignment="1">
      <alignment horizontal="center" vertical="center"/>
    </xf>
    <xf numFmtId="166" fontId="4" fillId="2" borderId="16" xfId="2" applyNumberFormat="1" applyFont="1" applyFill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2" fontId="4" fillId="2" borderId="16" xfId="2" applyNumberFormat="1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165" fontId="12" fillId="2" borderId="5" xfId="2" applyNumberFormat="1" applyFont="1" applyFill="1" applyBorder="1" applyAlignment="1">
      <alignment horizontal="center" vertical="center"/>
    </xf>
    <xf numFmtId="0" fontId="3" fillId="2" borderId="24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vertical="top" wrapText="1"/>
    </xf>
    <xf numFmtId="165" fontId="8" fillId="2" borderId="8" xfId="2" applyNumberFormat="1" applyFont="1" applyFill="1" applyBorder="1" applyAlignment="1">
      <alignment horizontal="center" vertical="center"/>
    </xf>
    <xf numFmtId="167" fontId="8" fillId="2" borderId="8" xfId="1" applyNumberFormat="1" applyFont="1" applyFill="1" applyBorder="1" applyAlignment="1">
      <alignment horizontal="center" vertical="center"/>
    </xf>
    <xf numFmtId="165" fontId="8" fillId="2" borderId="21" xfId="2" applyNumberFormat="1" applyFont="1" applyFill="1" applyBorder="1" applyAlignment="1">
      <alignment horizontal="center" vertical="center"/>
    </xf>
    <xf numFmtId="4" fontId="11" fillId="2" borderId="16" xfId="1" applyNumberFormat="1" applyFont="1" applyFill="1" applyBorder="1" applyAlignment="1">
      <alignment horizontal="center" vertical="center"/>
    </xf>
    <xf numFmtId="0" fontId="12" fillId="2" borderId="7" xfId="2" applyFont="1" applyFill="1" applyBorder="1" applyAlignment="1">
      <alignment horizontal="center" vertical="center"/>
    </xf>
    <xf numFmtId="0" fontId="12" fillId="2" borderId="26" xfId="2" applyFont="1" applyFill="1" applyBorder="1" applyAlignment="1">
      <alignment vertical="top"/>
    </xf>
    <xf numFmtId="0" fontId="12" fillId="2" borderId="4" xfId="2" applyFont="1" applyFill="1" applyBorder="1" applyAlignment="1">
      <alignment horizontal="center" vertical="center"/>
    </xf>
    <xf numFmtId="4" fontId="14" fillId="2" borderId="16" xfId="1" applyNumberFormat="1" applyFont="1" applyFill="1" applyBorder="1" applyAlignment="1">
      <alignment horizontal="center" vertical="center"/>
    </xf>
    <xf numFmtId="167" fontId="14" fillId="2" borderId="16" xfId="1" applyNumberFormat="1" applyFont="1" applyFill="1" applyBorder="1" applyAlignment="1">
      <alignment horizontal="center" vertical="center"/>
    </xf>
    <xf numFmtId="0" fontId="9" fillId="2" borderId="13" xfId="2" applyFont="1" applyFill="1" applyBorder="1" applyAlignment="1">
      <alignment horizontal="center" vertical="center"/>
    </xf>
    <xf numFmtId="4" fontId="11" fillId="2" borderId="22" xfId="1" applyNumberFormat="1" applyFont="1" applyFill="1" applyBorder="1" applyAlignment="1">
      <alignment horizontal="center" vertical="center"/>
    </xf>
    <xf numFmtId="167" fontId="11" fillId="2" borderId="22" xfId="1" applyNumberFormat="1" applyFont="1" applyFill="1" applyBorder="1" applyAlignment="1">
      <alignment horizontal="center" vertical="center"/>
    </xf>
    <xf numFmtId="165" fontId="12" fillId="2" borderId="12" xfId="2" applyNumberFormat="1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5" fillId="2" borderId="16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vertical="center" wrapText="1"/>
    </xf>
    <xf numFmtId="0" fontId="15" fillId="2" borderId="22" xfId="2" applyFont="1" applyFill="1" applyBorder="1" applyAlignment="1">
      <alignment horizontal="center" vertical="center"/>
    </xf>
    <xf numFmtId="165" fontId="12" fillId="2" borderId="21" xfId="2" applyNumberFormat="1" applyFont="1" applyFill="1" applyBorder="1" applyAlignment="1">
      <alignment horizontal="center" vertical="center"/>
    </xf>
    <xf numFmtId="165" fontId="12" fillId="2" borderId="22" xfId="2" applyNumberFormat="1" applyFont="1" applyFill="1" applyBorder="1" applyAlignment="1">
      <alignment horizontal="center" vertical="center"/>
    </xf>
    <xf numFmtId="167" fontId="12" fillId="2" borderId="22" xfId="1" applyNumberFormat="1" applyFont="1" applyFill="1" applyBorder="1" applyAlignment="1">
      <alignment horizontal="center" vertical="center"/>
    </xf>
    <xf numFmtId="0" fontId="12" fillId="2" borderId="16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166" fontId="12" fillId="2" borderId="15" xfId="2" applyNumberFormat="1" applyFont="1" applyFill="1" applyBorder="1" applyAlignment="1">
      <alignment horizontal="center" vertical="center" wrapText="1"/>
    </xf>
    <xf numFmtId="0" fontId="12" fillId="2" borderId="12" xfId="2" applyFont="1" applyFill="1" applyBorder="1" applyAlignment="1">
      <alignment horizontal="center" vertical="center" wrapText="1"/>
    </xf>
    <xf numFmtId="0" fontId="12" fillId="2" borderId="15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66" fontId="12" fillId="2" borderId="12" xfId="2" applyNumberFormat="1" applyFont="1" applyFill="1" applyBorder="1" applyAlignment="1">
      <alignment horizontal="center" vertical="center" wrapText="1"/>
    </xf>
    <xf numFmtId="166" fontId="12" fillId="2" borderId="12" xfId="2" applyNumberFormat="1" applyFont="1" applyFill="1" applyBorder="1" applyAlignment="1">
      <alignment vertical="top" wrapText="1"/>
    </xf>
    <xf numFmtId="0" fontId="13" fillId="2" borderId="15" xfId="2" applyFont="1" applyFill="1" applyBorder="1" applyAlignment="1">
      <alignment horizontal="center" vertical="center" wrapText="1"/>
    </xf>
    <xf numFmtId="0" fontId="13" fillId="2" borderId="15" xfId="2" applyFont="1" applyFill="1" applyBorder="1" applyAlignment="1">
      <alignment vertical="top" wrapText="1"/>
    </xf>
    <xf numFmtId="0" fontId="13" fillId="2" borderId="20" xfId="2" applyFont="1" applyFill="1" applyBorder="1" applyAlignment="1">
      <alignment vertical="top" wrapText="1"/>
    </xf>
    <xf numFmtId="0" fontId="13" fillId="2" borderId="5" xfId="2" applyFont="1" applyFill="1" applyBorder="1" applyAlignment="1">
      <alignment vertical="top" wrapText="1"/>
    </xf>
    <xf numFmtId="0" fontId="12" fillId="2" borderId="12" xfId="2" applyFont="1" applyFill="1" applyBorder="1" applyAlignment="1">
      <alignment vertical="top" wrapText="1"/>
    </xf>
    <xf numFmtId="0" fontId="12" fillId="2" borderId="5" xfId="2" applyFont="1" applyFill="1" applyBorder="1" applyAlignment="1">
      <alignment horizontal="center" vertical="center" wrapText="1"/>
    </xf>
    <xf numFmtId="0" fontId="12" fillId="2" borderId="5" xfId="2" applyFont="1" applyFill="1" applyBorder="1" applyAlignment="1">
      <alignment vertical="top" wrapText="1"/>
    </xf>
    <xf numFmtId="0" fontId="5" fillId="0" borderId="9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 wrapText="1"/>
    </xf>
    <xf numFmtId="165" fontId="8" fillId="0" borderId="8" xfId="2" applyNumberFormat="1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vertical="top" wrapText="1"/>
    </xf>
    <xf numFmtId="4" fontId="33" fillId="0" borderId="0" xfId="0" applyNumberFormat="1" applyFont="1"/>
    <xf numFmtId="9" fontId="4" fillId="0" borderId="0" xfId="1" applyFont="1"/>
    <xf numFmtId="165" fontId="34" fillId="2" borderId="8" xfId="2" applyNumberFormat="1" applyFont="1" applyFill="1" applyBorder="1" applyAlignment="1">
      <alignment horizontal="center" vertical="center"/>
    </xf>
    <xf numFmtId="164" fontId="3" fillId="0" borderId="23" xfId="2" applyNumberFormat="1" applyFont="1" applyFill="1" applyBorder="1" applyAlignment="1">
      <alignment horizontal="center" vertical="center" wrapText="1"/>
    </xf>
    <xf numFmtId="164" fontId="3" fillId="0" borderId="23" xfId="2" applyNumberFormat="1" applyFont="1" applyFill="1" applyBorder="1" applyAlignment="1">
      <alignment horizontal="centerContinuous" vertical="center" wrapText="1"/>
    </xf>
    <xf numFmtId="164" fontId="3" fillId="0" borderId="24" xfId="2" applyNumberFormat="1" applyFont="1" applyFill="1" applyBorder="1" applyAlignment="1">
      <alignment horizontal="center" vertical="center" wrapText="1"/>
    </xf>
    <xf numFmtId="167" fontId="34" fillId="2" borderId="2" xfId="1" applyNumberFormat="1" applyFont="1" applyFill="1" applyBorder="1" applyAlignment="1">
      <alignment horizontal="center" vertical="center"/>
    </xf>
    <xf numFmtId="165" fontId="34" fillId="2" borderId="2" xfId="2" applyNumberFormat="1" applyFont="1" applyFill="1" applyBorder="1" applyAlignment="1">
      <alignment horizontal="center" vertical="center"/>
    </xf>
    <xf numFmtId="0" fontId="3" fillId="2" borderId="17" xfId="2" applyFont="1" applyFill="1" applyBorder="1" applyAlignment="1">
      <alignment vertical="top" wrapText="1"/>
    </xf>
    <xf numFmtId="0" fontId="3" fillId="2" borderId="14" xfId="2" applyFont="1" applyFill="1" applyBorder="1" applyAlignment="1">
      <alignment vertical="top" wrapText="1"/>
    </xf>
    <xf numFmtId="0" fontId="3" fillId="2" borderId="26" xfId="2" applyFont="1" applyFill="1" applyBorder="1" applyAlignment="1">
      <alignment vertical="top" wrapText="1"/>
    </xf>
    <xf numFmtId="167" fontId="37" fillId="2" borderId="16" xfId="1" applyNumberFormat="1" applyFont="1" applyFill="1" applyBorder="1" applyAlignment="1">
      <alignment horizontal="center" vertical="center"/>
    </xf>
    <xf numFmtId="165" fontId="37" fillId="2" borderId="16" xfId="2" applyNumberFormat="1" applyFont="1" applyFill="1" applyBorder="1" applyAlignment="1">
      <alignment horizontal="center" vertical="center"/>
    </xf>
    <xf numFmtId="167" fontId="34" fillId="2" borderId="16" xfId="1" applyNumberFormat="1" applyFont="1" applyFill="1" applyBorder="1" applyAlignment="1">
      <alignment horizontal="center" vertical="center"/>
    </xf>
    <xf numFmtId="165" fontId="38" fillId="2" borderId="13" xfId="2" applyNumberFormat="1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35" fillId="2" borderId="0" xfId="2" applyFont="1" applyFill="1" applyBorder="1" applyAlignment="1">
      <alignment horizontal="center" vertical="center" wrapText="1"/>
    </xf>
    <xf numFmtId="0" fontId="34" fillId="2" borderId="10" xfId="2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horizontal="center" vertical="center" wrapText="1"/>
    </xf>
    <xf numFmtId="0" fontId="8" fillId="3" borderId="10" xfId="3" applyFont="1" applyFill="1" applyBorder="1" applyAlignment="1">
      <alignment horizontal="center" vertical="center" wrapText="1"/>
    </xf>
    <xf numFmtId="0" fontId="8" fillId="3" borderId="33" xfId="3" applyFont="1" applyFill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</cellXfs>
  <cellStyles count="66">
    <cellStyle name="20% – Акцентування1" xfId="4"/>
    <cellStyle name="20% – Акцентування1 2" xfId="5"/>
    <cellStyle name="20% – Акцентування1_Проект додатку _5 2014 16.12.13_Уточнен" xfId="6"/>
    <cellStyle name="20% – Акцентування2" xfId="7"/>
    <cellStyle name="20% – Акцентування2 2" xfId="8"/>
    <cellStyle name="20% – Акцентування2_Проект додатку _5 2014 16.12.13_Уточнен" xfId="9"/>
    <cellStyle name="20% – Акцентування3" xfId="10"/>
    <cellStyle name="20% – Акцентування3 2" xfId="11"/>
    <cellStyle name="20% – Акцентування3_Проект додатку _5 2014 16.12.13_Уточнен" xfId="12"/>
    <cellStyle name="20% – Акцентування4" xfId="13"/>
    <cellStyle name="20% – Акцентування4 2" xfId="14"/>
    <cellStyle name="20% – Акцентування4_Проект додатку _5 2014 16.12.13_Уточнен" xfId="15"/>
    <cellStyle name="20% – Акцентування5" xfId="16"/>
    <cellStyle name="20% – Акцентування5 2" xfId="17"/>
    <cellStyle name="20% – Акцентування5_Проект додатку _5 2014 16.12.13_Уточнен" xfId="18"/>
    <cellStyle name="20% – Акцентування6" xfId="19"/>
    <cellStyle name="20% – Акцентування6 2" xfId="20"/>
    <cellStyle name="20% – Акцентування6_Проект додатку _5 2014 16.12.13_Уточнен" xfId="21"/>
    <cellStyle name="40% – Акцентування1" xfId="22"/>
    <cellStyle name="40% – Акцентування1 2" xfId="23"/>
    <cellStyle name="40% – Акцентування1_Проект додатку _5 2014 16.12.13_Уточнен" xfId="24"/>
    <cellStyle name="40% – Акцентування2" xfId="25"/>
    <cellStyle name="40% – Акцентування2 2" xfId="26"/>
    <cellStyle name="40% – Акцентування2_Проект додатку _5 2014 16.12.13_Уточнен" xfId="27"/>
    <cellStyle name="40% – Акцентування3" xfId="28"/>
    <cellStyle name="40% – Акцентування3 2" xfId="29"/>
    <cellStyle name="40% – Акцентування3_Проект додатку _5 2014 16.12.13_Уточнен" xfId="30"/>
    <cellStyle name="40% – Акцентування4" xfId="31"/>
    <cellStyle name="40% – Акцентування4 2" xfId="32"/>
    <cellStyle name="40% – Акцентування4_Проект додатку _5 2014 16.12.13_Уточнен" xfId="33"/>
    <cellStyle name="40% – Акцентування5" xfId="34"/>
    <cellStyle name="40% – Акцентування5 2" xfId="35"/>
    <cellStyle name="40% – Акцентування5_Проект додатку _5 2014 16.12.13_Уточнен" xfId="36"/>
    <cellStyle name="40% – Акцентування6" xfId="37"/>
    <cellStyle name="40% – Акцентування6 2" xfId="38"/>
    <cellStyle name="40% – Акцентування6_Проект додатку _5 2014 16.12.13_Уточнен" xfId="39"/>
    <cellStyle name="60% – Акцентування1" xfId="40"/>
    <cellStyle name="60% – Акцентування2" xfId="41"/>
    <cellStyle name="60% – Акцентування3" xfId="42"/>
    <cellStyle name="60% – Акцентування4" xfId="43"/>
    <cellStyle name="60% – Акцентування5" xfId="44"/>
    <cellStyle name="60% – Акцентування6" xfId="45"/>
    <cellStyle name="Акцентування1" xfId="46"/>
    <cellStyle name="Акцентування2" xfId="47"/>
    <cellStyle name="Акцентування3" xfId="48"/>
    <cellStyle name="Акцентування4" xfId="49"/>
    <cellStyle name="Акцентування5" xfId="50"/>
    <cellStyle name="Акцентування6" xfId="51"/>
    <cellStyle name="Ввід" xfId="52"/>
    <cellStyle name="Добре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3"/>
    <cellStyle name="Обычный_Книга1" xfId="2"/>
    <cellStyle name="Підсумок" xfId="58"/>
    <cellStyle name="Поганий" xfId="59"/>
    <cellStyle name="Примітка" xfId="60"/>
    <cellStyle name="Процентный" xfId="1" builtinId="5"/>
    <cellStyle name="Результат" xfId="61"/>
    <cellStyle name="Середній" xfId="62"/>
    <cellStyle name="Стиль 1" xfId="63"/>
    <cellStyle name="Текст попередження" xfId="64"/>
    <cellStyle name="Текст пояснення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gastefanyshyna/Library/Containers/com.apple.mail/Data/Library/Mail%20Downloads/29DF1AEA-D245-4CBB-957F-FD150624C0C4/&#1041;&#1102;&#1076;&#1078;&#1077;&#1090;%202015%20vs%20&#1055;&#1088;&#1086;&#1077;&#1082;&#1090;%20&#1041;&#1102;&#1076;&#1078;&#1077;&#1090;&#1091;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CAB/Desktop/UCAB/LWH/&#1044;&#1086;&#1076;&#1072;&#1090;&#1082;&#1080;%2007-12.2015/&#1041;&#1102;&#1076;&#1078;&#1077;&#1090;%20&#1085;&#1072;%20&#1083;&#1110;&#1082;&#1091;&#1074;&#1072;&#1085;&#1085;&#1085;&#1103;%202014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'15 vs Проект Бюджету '16"/>
      <sheetName val="Бюджет'15 vs Проект Бюджету (2"/>
      <sheetName val="%"/>
      <sheetName val="Люди"/>
    </sheetNames>
    <sheetDataSet>
      <sheetData sheetId="0"/>
      <sheetData sheetId="1">
        <row r="9">
          <cell r="D9">
            <v>571763.9</v>
          </cell>
          <cell r="F9">
            <v>704773.7</v>
          </cell>
        </row>
        <row r="10">
          <cell r="D10">
            <v>1452.9</v>
          </cell>
          <cell r="F10">
            <v>1452.9</v>
          </cell>
        </row>
        <row r="12">
          <cell r="D12">
            <v>64736.800000000003</v>
          </cell>
          <cell r="F12">
            <v>200000</v>
          </cell>
        </row>
        <row r="17">
          <cell r="D17">
            <v>200192.8</v>
          </cell>
          <cell r="F17">
            <v>419709.4</v>
          </cell>
        </row>
        <row r="18">
          <cell r="D18">
            <v>11935.6</v>
          </cell>
          <cell r="F18">
            <v>184132.80000000002</v>
          </cell>
        </row>
        <row r="21">
          <cell r="D21">
            <v>253867.8</v>
          </cell>
          <cell r="F21">
            <v>899124</v>
          </cell>
        </row>
        <row r="22">
          <cell r="D22">
            <v>96091.5</v>
          </cell>
          <cell r="F22">
            <v>509684.8</v>
          </cell>
        </row>
        <row r="26">
          <cell r="D26">
            <v>397065.69999999995</v>
          </cell>
          <cell r="F26">
            <v>532201.89999999991</v>
          </cell>
        </row>
        <row r="29">
          <cell r="D29">
            <v>353000</v>
          </cell>
          <cell r="F29">
            <v>532388.1</v>
          </cell>
        </row>
        <row r="32">
          <cell r="D32">
            <v>160915.29999999999</v>
          </cell>
          <cell r="F32">
            <v>422885.6</v>
          </cell>
        </row>
        <row r="36">
          <cell r="D36">
            <v>8347.7000000000007</v>
          </cell>
          <cell r="F36">
            <v>15994.800000000001</v>
          </cell>
        </row>
        <row r="38">
          <cell r="D38">
            <v>8000</v>
          </cell>
          <cell r="F38">
            <v>8227.7999999999993</v>
          </cell>
        </row>
        <row r="39">
          <cell r="D39">
            <v>6000</v>
          </cell>
          <cell r="F39">
            <v>6000</v>
          </cell>
        </row>
        <row r="40">
          <cell r="D40">
            <v>7000</v>
          </cell>
          <cell r="F40">
            <v>8681.4</v>
          </cell>
        </row>
        <row r="41">
          <cell r="D41">
            <v>162292</v>
          </cell>
          <cell r="F41">
            <v>279772.59999999998</v>
          </cell>
        </row>
        <row r="42">
          <cell r="D42">
            <v>8000</v>
          </cell>
          <cell r="F42">
            <v>8000</v>
          </cell>
        </row>
        <row r="43">
          <cell r="D43">
            <v>30000</v>
          </cell>
          <cell r="F43">
            <v>30045.599999999999</v>
          </cell>
        </row>
        <row r="44">
          <cell r="D44">
            <v>35591</v>
          </cell>
          <cell r="F44">
            <v>35591</v>
          </cell>
        </row>
        <row r="46">
          <cell r="D46">
            <v>5000</v>
          </cell>
          <cell r="F46">
            <v>18667.3</v>
          </cell>
        </row>
        <row r="47">
          <cell r="D47">
            <v>27700</v>
          </cell>
          <cell r="F47">
            <v>33528.5</v>
          </cell>
        </row>
        <row r="49">
          <cell r="D49">
            <v>26000</v>
          </cell>
          <cell r="F49">
            <v>74635.8</v>
          </cell>
        </row>
        <row r="50">
          <cell r="D50">
            <v>30000</v>
          </cell>
          <cell r="F50">
            <v>82465.2</v>
          </cell>
        </row>
        <row r="51">
          <cell r="D51">
            <v>60000</v>
          </cell>
          <cell r="F51">
            <v>205770.3</v>
          </cell>
        </row>
        <row r="52">
          <cell r="D52">
            <v>20000</v>
          </cell>
          <cell r="F52">
            <v>24103.3</v>
          </cell>
        </row>
        <row r="60">
          <cell r="D60">
            <v>51115.7</v>
          </cell>
          <cell r="F60">
            <v>64700.799999999996</v>
          </cell>
        </row>
        <row r="61">
          <cell r="D61">
            <v>1963.2</v>
          </cell>
          <cell r="F61">
            <v>4203.8999999999996</v>
          </cell>
        </row>
        <row r="62">
          <cell r="D62">
            <v>16625</v>
          </cell>
          <cell r="F62">
            <v>21660.2</v>
          </cell>
        </row>
        <row r="63">
          <cell r="D63">
            <v>1237.8</v>
          </cell>
          <cell r="F63">
            <v>26508.5</v>
          </cell>
        </row>
        <row r="64">
          <cell r="D64">
            <v>6600</v>
          </cell>
          <cell r="F64">
            <v>14356.5</v>
          </cell>
        </row>
        <row r="66">
          <cell r="D66">
            <v>119688</v>
          </cell>
          <cell r="F66">
            <v>441258.5</v>
          </cell>
        </row>
        <row r="68">
          <cell r="D68">
            <v>337222.3</v>
          </cell>
          <cell r="F68">
            <v>337222.3</v>
          </cell>
        </row>
        <row r="71">
          <cell r="D71">
            <v>143795</v>
          </cell>
          <cell r="F71">
            <v>309660.59999999998</v>
          </cell>
        </row>
        <row r="73">
          <cell r="D73">
            <v>44886</v>
          </cell>
          <cell r="F73">
            <v>157086.79999999999</v>
          </cell>
        </row>
        <row r="74">
          <cell r="D74">
            <v>71056.5</v>
          </cell>
          <cell r="F74">
            <v>71056.5</v>
          </cell>
        </row>
        <row r="76">
          <cell r="D76">
            <v>19740.3</v>
          </cell>
          <cell r="F76">
            <v>38812.9</v>
          </cell>
        </row>
        <row r="77">
          <cell r="F77">
            <v>23726.1</v>
          </cell>
        </row>
        <row r="78">
          <cell r="F78">
            <v>95.7</v>
          </cell>
        </row>
        <row r="80">
          <cell r="D80">
            <v>121558.8</v>
          </cell>
          <cell r="F80">
            <v>1161953</v>
          </cell>
        </row>
        <row r="89">
          <cell r="D89">
            <v>0</v>
          </cell>
          <cell r="F89">
            <v>76176.3</v>
          </cell>
        </row>
        <row r="90">
          <cell r="D90">
            <v>0</v>
          </cell>
          <cell r="F90">
            <v>26433.9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'14 vs 15 vs 16"/>
      <sheetName val="Бюджет'14 vs 15 vs 16 (2)"/>
      <sheetName val="Люди"/>
    </sheetNames>
    <sheetDataSet>
      <sheetData sheetId="0"/>
      <sheetData sheetId="1">
        <row r="73">
          <cell r="F73">
            <v>23271</v>
          </cell>
        </row>
        <row r="75">
          <cell r="B75" t="str">
            <v>витратні матеріали</v>
          </cell>
          <cell r="F75">
            <v>101520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86"/>
  <sheetViews>
    <sheetView tabSelected="1" zoomScaleNormal="100" zoomScalePageLayoutView="150" workbookViewId="0">
      <pane ySplit="5" topLeftCell="A60" activePane="bottomLeft" state="frozen"/>
      <selection pane="bottomLeft" activeCell="F67" sqref="F67"/>
    </sheetView>
  </sheetViews>
  <sheetFormatPr defaultColWidth="8.85546875" defaultRowHeight="12.75" x14ac:dyDescent="0.2"/>
  <cols>
    <col min="1" max="1" width="4.42578125" style="68" bestFit="1" customWidth="1"/>
    <col min="2" max="2" width="47.85546875" style="3" bestFit="1" customWidth="1"/>
    <col min="3" max="3" width="18.7109375" style="20" customWidth="1"/>
    <col min="4" max="4" width="17.140625" style="32" customWidth="1"/>
    <col min="5" max="5" width="15.28515625" style="33" customWidth="1"/>
    <col min="6" max="6" width="17.28515625" style="33" customWidth="1"/>
    <col min="7" max="7" width="10" style="2" bestFit="1" customWidth="1"/>
    <col min="8" max="8" width="8.85546875" style="2"/>
    <col min="9" max="9" width="15.42578125" style="2" bestFit="1" customWidth="1"/>
    <col min="10" max="11" width="8.85546875" style="2"/>
    <col min="12" max="16384" width="8.85546875" style="3"/>
  </cols>
  <sheetData>
    <row r="1" spans="1:11" ht="35.25" customHeight="1" x14ac:dyDescent="0.2">
      <c r="A1" s="173" t="s">
        <v>108</v>
      </c>
      <c r="B1" s="173"/>
      <c r="C1" s="173"/>
      <c r="D1" s="173"/>
      <c r="E1" s="173"/>
      <c r="F1" s="173"/>
    </row>
    <row r="2" spans="1:11" ht="15.75" thickBot="1" x14ac:dyDescent="0.3">
      <c r="A2" s="70"/>
      <c r="B2" s="70"/>
      <c r="C2" s="70"/>
      <c r="D2" s="33"/>
      <c r="F2" s="71" t="s">
        <v>0</v>
      </c>
    </row>
    <row r="3" spans="1:11" s="8" customFormat="1" ht="63.75" x14ac:dyDescent="0.2">
      <c r="A3" s="169"/>
      <c r="B3" s="171" t="s">
        <v>109</v>
      </c>
      <c r="C3" s="72" t="s">
        <v>110</v>
      </c>
      <c r="D3" s="72" t="s">
        <v>111</v>
      </c>
      <c r="E3" s="72" t="s">
        <v>79</v>
      </c>
      <c r="F3" s="72" t="s">
        <v>107</v>
      </c>
      <c r="G3" s="7"/>
      <c r="H3" s="7"/>
      <c r="I3" s="1"/>
      <c r="J3" s="7"/>
      <c r="K3" s="7"/>
    </row>
    <row r="4" spans="1:11" ht="13.5" thickBot="1" x14ac:dyDescent="0.25">
      <c r="A4" s="170"/>
      <c r="B4" s="172"/>
      <c r="C4" s="73" t="s">
        <v>1</v>
      </c>
      <c r="D4" s="74" t="s">
        <v>1</v>
      </c>
      <c r="E4" s="74" t="s">
        <v>1</v>
      </c>
      <c r="F4" s="74"/>
    </row>
    <row r="5" spans="1:11" ht="13.5" thickBot="1" x14ac:dyDescent="0.25">
      <c r="A5" s="75"/>
      <c r="B5" s="76"/>
      <c r="C5" s="77" t="s">
        <v>99</v>
      </c>
      <c r="D5" s="77" t="s">
        <v>2</v>
      </c>
      <c r="E5" s="77" t="s">
        <v>3</v>
      </c>
      <c r="F5" s="77"/>
    </row>
    <row r="6" spans="1:11" s="14" customFormat="1" ht="14.25" x14ac:dyDescent="0.25">
      <c r="A6" s="78">
        <v>1</v>
      </c>
      <c r="B6" s="69" t="s">
        <v>85</v>
      </c>
      <c r="C6" s="79">
        <f>SUM(C7:C8)</f>
        <v>573216.80000000005</v>
      </c>
      <c r="D6" s="80">
        <f>SUM(D7:D8)</f>
        <v>706226.6</v>
      </c>
      <c r="E6" s="81">
        <f>C6/D6</f>
        <v>0.81166129964518474</v>
      </c>
      <c r="F6" s="80"/>
      <c r="G6" s="12"/>
      <c r="H6" s="13"/>
      <c r="I6" s="11"/>
      <c r="J6" s="13"/>
      <c r="K6" s="13"/>
    </row>
    <row r="7" spans="1:11" s="2" customFormat="1" x14ac:dyDescent="0.2">
      <c r="A7" s="65"/>
      <c r="B7" s="61" t="s">
        <v>5</v>
      </c>
      <c r="C7" s="21">
        <f>'[1]Бюджет''15 vs Проект Бюджету (2'!$D$9</f>
        <v>571763.9</v>
      </c>
      <c r="D7" s="23">
        <f>'[1]Бюджет''15 vs Проект Бюджету (2'!$F$9</f>
        <v>704773.7</v>
      </c>
      <c r="E7" s="64">
        <f t="shared" ref="E7:E57" si="0">C7/D7</f>
        <v>0.81127303700464426</v>
      </c>
      <c r="F7" s="23"/>
      <c r="G7" s="16"/>
      <c r="I7" s="154"/>
      <c r="J7" s="16"/>
    </row>
    <row r="8" spans="1:11" ht="13.5" thickBot="1" x14ac:dyDescent="0.25">
      <c r="A8" s="82"/>
      <c r="B8" s="22" t="s">
        <v>6</v>
      </c>
      <c r="C8" s="21">
        <f>'[1]Бюджет''15 vs Проект Бюджету (2'!$D$10</f>
        <v>1452.9</v>
      </c>
      <c r="D8" s="23">
        <f>'[1]Бюджет''15 vs Проект Бюджету (2'!$F$10</f>
        <v>1452.9</v>
      </c>
      <c r="E8" s="64">
        <f t="shared" si="0"/>
        <v>1</v>
      </c>
      <c r="F8" s="23"/>
      <c r="G8" s="17"/>
      <c r="I8" s="18"/>
    </row>
    <row r="9" spans="1:11" s="14" customFormat="1" ht="14.25" x14ac:dyDescent="0.25">
      <c r="A9" s="78">
        <v>2</v>
      </c>
      <c r="B9" s="83" t="s">
        <v>80</v>
      </c>
      <c r="C9" s="84">
        <f>SUM(C10:C10)</f>
        <v>64736.800000000003</v>
      </c>
      <c r="D9" s="85">
        <f>SUM(D10:D10)</f>
        <v>200000</v>
      </c>
      <c r="E9" s="86">
        <f t="shared" si="0"/>
        <v>0.32368400000000003</v>
      </c>
      <c r="F9" s="85"/>
      <c r="G9" s="13"/>
      <c r="H9" s="13"/>
      <c r="I9" s="11"/>
      <c r="J9" s="13"/>
      <c r="K9" s="13"/>
    </row>
    <row r="10" spans="1:11" s="14" customFormat="1" ht="15" thickBot="1" x14ac:dyDescent="0.3">
      <c r="A10" s="87"/>
      <c r="B10" s="62" t="s">
        <v>7</v>
      </c>
      <c r="C10" s="21">
        <f>'[1]Бюджет''15 vs Проект Бюджету (2'!$D$12</f>
        <v>64736.800000000003</v>
      </c>
      <c r="D10" s="88">
        <f>'[1]Бюджет''15 vs Проект Бюджету (2'!$F$12</f>
        <v>200000</v>
      </c>
      <c r="E10" s="89">
        <f t="shared" si="0"/>
        <v>0.32368400000000003</v>
      </c>
      <c r="F10" s="88"/>
      <c r="G10" s="13"/>
      <c r="H10" s="13"/>
      <c r="I10" s="11"/>
      <c r="J10" s="13"/>
      <c r="K10" s="13"/>
    </row>
    <row r="11" spans="1:11" ht="14.25" x14ac:dyDescent="0.2">
      <c r="A11" s="92">
        <v>3</v>
      </c>
      <c r="B11" s="83" t="s">
        <v>81</v>
      </c>
      <c r="C11" s="84">
        <f>SUM(C12:C13)</f>
        <v>212128.4</v>
      </c>
      <c r="D11" s="85">
        <f>SUM(D12:D13)</f>
        <v>603842.20000000007</v>
      </c>
      <c r="E11" s="160">
        <f t="shared" si="0"/>
        <v>0.35129773970749306</v>
      </c>
      <c r="F11" s="85"/>
      <c r="G11" s="18"/>
      <c r="I11" s="11"/>
      <c r="J11" s="35"/>
    </row>
    <row r="12" spans="1:11" s="2" customFormat="1" x14ac:dyDescent="0.2">
      <c r="A12" s="66"/>
      <c r="B12" s="62" t="s">
        <v>8</v>
      </c>
      <c r="C12" s="21">
        <f>'[1]Бюджет''15 vs Проект Бюджету (2'!$D$17</f>
        <v>200192.8</v>
      </c>
      <c r="D12" s="23">
        <f>'[1]Бюджет''15 vs Проект Бюджету (2'!$F$17</f>
        <v>419709.4</v>
      </c>
      <c r="E12" s="64">
        <f t="shared" si="0"/>
        <v>0.47697954823027544</v>
      </c>
      <c r="F12" s="23"/>
      <c r="I12" s="35"/>
    </row>
    <row r="13" spans="1:11" ht="12.75" customHeight="1" thickBot="1" x14ac:dyDescent="0.25">
      <c r="A13" s="66"/>
      <c r="B13" s="22" t="s">
        <v>9</v>
      </c>
      <c r="C13" s="21">
        <f>'[1]Бюджет''15 vs Проект Бюджету (2'!$D$18</f>
        <v>11935.6</v>
      </c>
      <c r="D13" s="23">
        <f>'[1]Бюджет''15 vs Проект Бюджету (2'!$F$18</f>
        <v>184132.80000000002</v>
      </c>
      <c r="E13" s="64">
        <f t="shared" si="0"/>
        <v>6.4820607735286709E-2</v>
      </c>
      <c r="F13" s="23"/>
    </row>
    <row r="14" spans="1:11" s="14" customFormat="1" ht="14.25" x14ac:dyDescent="0.25">
      <c r="A14" s="92">
        <v>4</v>
      </c>
      <c r="B14" s="83" t="s">
        <v>82</v>
      </c>
      <c r="C14" s="84">
        <f>SUM(C15:C17)</f>
        <v>349959.3</v>
      </c>
      <c r="D14" s="85">
        <f>SUM(D15:D17)</f>
        <v>1408808.8</v>
      </c>
      <c r="E14" s="160">
        <f t="shared" si="0"/>
        <v>0.24840794577660216</v>
      </c>
      <c r="F14" s="85"/>
      <c r="G14" s="19"/>
      <c r="H14" s="13"/>
      <c r="I14" s="11"/>
      <c r="J14" s="13"/>
      <c r="K14" s="13"/>
    </row>
    <row r="15" spans="1:11" s="2" customFormat="1" x14ac:dyDescent="0.2">
      <c r="A15" s="67"/>
      <c r="B15" s="63" t="s">
        <v>10</v>
      </c>
      <c r="C15" s="21">
        <f>'[1]Бюджет''15 vs Проект Бюджету (2'!$D$21</f>
        <v>253867.8</v>
      </c>
      <c r="D15" s="23">
        <f>'[1]Бюджет''15 vs Проект Бюджету (2'!$F$21</f>
        <v>899124</v>
      </c>
      <c r="E15" s="64">
        <f t="shared" si="0"/>
        <v>0.28235015415003933</v>
      </c>
      <c r="F15" s="23"/>
    </row>
    <row r="16" spans="1:11" s="20" customFormat="1" x14ac:dyDescent="0.2">
      <c r="A16" s="67"/>
      <c r="B16" s="63" t="s">
        <v>11</v>
      </c>
      <c r="C16" s="21">
        <f>'[1]Бюджет''15 vs Проект Бюджету (2'!$D$22</f>
        <v>96091.5</v>
      </c>
      <c r="D16" s="88">
        <f>'[1]Бюджет''15 vs Проект Бюджету (2'!$F$22</f>
        <v>509684.8</v>
      </c>
      <c r="E16" s="89">
        <f t="shared" si="0"/>
        <v>0.18853122557313853</v>
      </c>
      <c r="F16" s="88"/>
      <c r="G16" s="2"/>
      <c r="H16" s="2"/>
      <c r="I16" s="2"/>
      <c r="J16" s="2"/>
      <c r="K16" s="2"/>
    </row>
    <row r="17" spans="1:11" s="20" customFormat="1" ht="13.5" thickBot="1" x14ac:dyDescent="0.25">
      <c r="A17" s="67"/>
      <c r="B17" s="63" t="s">
        <v>126</v>
      </c>
      <c r="C17" s="125">
        <v>0</v>
      </c>
      <c r="D17" s="88">
        <v>0</v>
      </c>
      <c r="E17" s="89">
        <v>0</v>
      </c>
      <c r="F17" s="168">
        <v>11000</v>
      </c>
      <c r="G17" s="2"/>
      <c r="H17" s="2"/>
      <c r="I17" s="2"/>
      <c r="J17" s="2"/>
      <c r="K17" s="2"/>
    </row>
    <row r="18" spans="1:11" s="14" customFormat="1" ht="14.25" x14ac:dyDescent="0.25">
      <c r="A18" s="92">
        <v>5</v>
      </c>
      <c r="B18" s="83" t="s">
        <v>83</v>
      </c>
      <c r="C18" s="84">
        <f>SUM(C19:C19)</f>
        <v>397065.69999999995</v>
      </c>
      <c r="D18" s="85">
        <f>SUM(D19:D19)</f>
        <v>532201.89999999991</v>
      </c>
      <c r="E18" s="86">
        <f t="shared" si="0"/>
        <v>0.74608095160877863</v>
      </c>
      <c r="F18" s="161">
        <f>F19</f>
        <v>6665190</v>
      </c>
      <c r="G18" s="13"/>
      <c r="H18" s="13"/>
      <c r="I18" s="11"/>
      <c r="J18" s="13"/>
      <c r="K18" s="13"/>
    </row>
    <row r="19" spans="1:11" ht="13.5" thickBot="1" x14ac:dyDescent="0.25">
      <c r="A19" s="82"/>
      <c r="B19" s="22" t="s">
        <v>12</v>
      </c>
      <c r="C19" s="21">
        <f>'[1]Бюджет''15 vs Проект Бюджету (2'!$D$26</f>
        <v>397065.69999999995</v>
      </c>
      <c r="D19" s="88">
        <f>'[1]Бюджет''15 vs Проект Бюджету (2'!$F$26</f>
        <v>532201.89999999991</v>
      </c>
      <c r="E19" s="89">
        <f t="shared" si="0"/>
        <v>0.74608095160877863</v>
      </c>
      <c r="F19" s="88">
        <f>98681*48000/1000+3000*642834/1000</f>
        <v>6665190</v>
      </c>
    </row>
    <row r="20" spans="1:11" ht="14.25" x14ac:dyDescent="0.2">
      <c r="A20" s="92">
        <v>6</v>
      </c>
      <c r="B20" s="83" t="s">
        <v>84</v>
      </c>
      <c r="C20" s="84">
        <f>SUM(C21:C21)</f>
        <v>353000</v>
      </c>
      <c r="D20" s="85">
        <f>SUM(D21:D21)</f>
        <v>532388.1</v>
      </c>
      <c r="E20" s="86">
        <f t="shared" si="0"/>
        <v>0.66305013203713614</v>
      </c>
      <c r="F20" s="85"/>
      <c r="I20" s="11"/>
    </row>
    <row r="21" spans="1:11" ht="13.5" thickBot="1" x14ac:dyDescent="0.25">
      <c r="A21" s="82"/>
      <c r="B21" s="97" t="s">
        <v>13</v>
      </c>
      <c r="C21" s="90">
        <f>'[1]Бюджет''15 vs Проект Бюджету (2'!$D$29</f>
        <v>353000</v>
      </c>
      <c r="D21" s="88">
        <f>'[1]Бюджет''15 vs Проект Бюджету (2'!$F$29</f>
        <v>532388.1</v>
      </c>
      <c r="E21" s="89">
        <f t="shared" si="0"/>
        <v>0.66305013203713614</v>
      </c>
      <c r="F21" s="88"/>
    </row>
    <row r="22" spans="1:11" ht="14.25" x14ac:dyDescent="0.2">
      <c r="A22" s="99">
        <v>7</v>
      </c>
      <c r="B22" s="100" t="s">
        <v>86</v>
      </c>
      <c r="C22" s="85">
        <f>SUM(C23:C23)</f>
        <v>160915.29999999999</v>
      </c>
      <c r="D22" s="85">
        <f>SUM(D23:D23)</f>
        <v>422885.6</v>
      </c>
      <c r="E22" s="86">
        <f t="shared" si="0"/>
        <v>0.38051733140121108</v>
      </c>
      <c r="F22" s="85"/>
      <c r="I22" s="11"/>
    </row>
    <row r="23" spans="1:11" ht="13.5" thickBot="1" x14ac:dyDescent="0.25">
      <c r="A23" s="82"/>
      <c r="B23" s="22" t="s">
        <v>14</v>
      </c>
      <c r="C23" s="21">
        <f>'[1]Бюджет''15 vs Проект Бюджету (2'!$D$32</f>
        <v>160915.29999999999</v>
      </c>
      <c r="D23" s="88">
        <f>'[1]Бюджет''15 vs Проект Бюджету (2'!$F$32</f>
        <v>422885.6</v>
      </c>
      <c r="E23" s="89">
        <f t="shared" si="0"/>
        <v>0.38051733140121108</v>
      </c>
      <c r="F23" s="88"/>
    </row>
    <row r="24" spans="1:11" ht="14.25" x14ac:dyDescent="0.2">
      <c r="A24" s="101">
        <v>8</v>
      </c>
      <c r="B24" s="83" t="s">
        <v>87</v>
      </c>
      <c r="C24" s="84">
        <f>SUM(C25:C38)</f>
        <v>433930.7</v>
      </c>
      <c r="D24" s="102">
        <f>SUM(D25:D38)</f>
        <v>831483.60000000009</v>
      </c>
      <c r="E24" s="103">
        <f t="shared" si="0"/>
        <v>0.52187523602389752</v>
      </c>
      <c r="F24" s="102"/>
      <c r="I24" s="11"/>
    </row>
    <row r="25" spans="1:11" s="20" customFormat="1" x14ac:dyDescent="0.2">
      <c r="A25" s="104">
        <v>8.1</v>
      </c>
      <c r="B25" s="162" t="s">
        <v>113</v>
      </c>
      <c r="C25" s="21">
        <f>'[1]Бюджет''15 vs Проект Бюджету (2'!$D$49</f>
        <v>26000</v>
      </c>
      <c r="D25" s="23">
        <f>'[1]Бюджет''15 vs Проект Бюджету (2'!$F$49</f>
        <v>74635.8</v>
      </c>
      <c r="E25" s="165">
        <f t="shared" si="0"/>
        <v>0.34835829454497708</v>
      </c>
      <c r="F25" s="23"/>
      <c r="G25" s="2"/>
      <c r="H25" s="2"/>
      <c r="I25" s="2"/>
      <c r="J25" s="2"/>
      <c r="K25" s="2"/>
    </row>
    <row r="26" spans="1:11" s="20" customFormat="1" ht="25.5" x14ac:dyDescent="0.2">
      <c r="A26" s="104">
        <v>8.1999999999999993</v>
      </c>
      <c r="B26" s="162" t="s">
        <v>112</v>
      </c>
      <c r="C26" s="21">
        <f>'[1]Бюджет''15 vs Проект Бюджету (2'!$D$36</f>
        <v>8347.7000000000007</v>
      </c>
      <c r="D26" s="23">
        <f>'[1]Бюджет''15 vs Проект Бюджету (2'!$F$36</f>
        <v>15994.800000000001</v>
      </c>
      <c r="E26" s="64">
        <f t="shared" si="0"/>
        <v>0.52190086778202915</v>
      </c>
      <c r="F26" s="23"/>
      <c r="G26" s="2"/>
      <c r="H26" s="2"/>
      <c r="I26" s="2"/>
      <c r="J26" s="2"/>
      <c r="K26" s="2"/>
    </row>
    <row r="27" spans="1:11" s="20" customFormat="1" ht="25.5" x14ac:dyDescent="0.2">
      <c r="A27" s="104">
        <v>8.3000000000000007</v>
      </c>
      <c r="B27" s="162" t="s">
        <v>114</v>
      </c>
      <c r="C27" s="21">
        <f>'[1]Бюджет''15 vs Проект Бюджету (2'!$D$50</f>
        <v>30000</v>
      </c>
      <c r="D27" s="23">
        <f>'[1]Бюджет''15 vs Проект Бюджету (2'!$F$50</f>
        <v>82465.2</v>
      </c>
      <c r="E27" s="64">
        <f t="shared" si="0"/>
        <v>0.36378981679544825</v>
      </c>
      <c r="F27" s="23"/>
      <c r="G27" s="2"/>
      <c r="H27" s="2"/>
      <c r="I27" s="2"/>
      <c r="J27" s="2"/>
      <c r="K27" s="2"/>
    </row>
    <row r="28" spans="1:11" s="20" customFormat="1" x14ac:dyDescent="0.2">
      <c r="A28" s="105">
        <v>8.4</v>
      </c>
      <c r="B28" s="162" t="s">
        <v>115</v>
      </c>
      <c r="C28" s="21">
        <f>'[1]Бюджет''15 vs Проект Бюджету (2'!$D$38</f>
        <v>8000</v>
      </c>
      <c r="D28" s="23">
        <f>'[1]Бюджет''15 vs Проект Бюджету (2'!$F$38</f>
        <v>8227.7999999999993</v>
      </c>
      <c r="E28" s="64">
        <f t="shared" si="0"/>
        <v>0.9723133766012787</v>
      </c>
      <c r="F28" s="166">
        <f>22954028/1000</f>
        <v>22954.027999999998</v>
      </c>
      <c r="G28" s="35"/>
      <c r="H28" s="2"/>
      <c r="I28" s="2"/>
      <c r="J28" s="2"/>
      <c r="K28" s="2"/>
    </row>
    <row r="29" spans="1:11" s="20" customFormat="1" ht="25.5" x14ac:dyDescent="0.2">
      <c r="A29" s="105">
        <v>8.5</v>
      </c>
      <c r="B29" s="162" t="s">
        <v>116</v>
      </c>
      <c r="C29" s="21">
        <f>'[1]Бюджет''15 vs Проект Бюджету (2'!$D$39</f>
        <v>6000</v>
      </c>
      <c r="D29" s="23">
        <f>'[1]Бюджет''15 vs Проект Бюджету (2'!$F$39</f>
        <v>6000</v>
      </c>
      <c r="E29" s="64">
        <f t="shared" si="0"/>
        <v>1</v>
      </c>
      <c r="F29" s="23"/>
      <c r="G29" s="2"/>
      <c r="H29" s="2"/>
      <c r="I29" s="2"/>
      <c r="J29" s="2"/>
      <c r="K29" s="2"/>
    </row>
    <row r="30" spans="1:11" s="20" customFormat="1" ht="25.5" x14ac:dyDescent="0.2">
      <c r="A30" s="105">
        <v>8.6</v>
      </c>
      <c r="B30" s="162" t="s">
        <v>117</v>
      </c>
      <c r="C30" s="21">
        <f>'[1]Бюджет''15 vs Проект Бюджету (2'!$D$40</f>
        <v>7000</v>
      </c>
      <c r="D30" s="23">
        <f>'[1]Бюджет''15 vs Проект Бюджету (2'!$F$40</f>
        <v>8681.4</v>
      </c>
      <c r="E30" s="64">
        <f t="shared" si="0"/>
        <v>0.80632156103854224</v>
      </c>
      <c r="F30" s="23"/>
      <c r="G30" s="2"/>
      <c r="H30" s="2"/>
      <c r="I30" s="2"/>
      <c r="J30" s="2"/>
      <c r="K30" s="2"/>
    </row>
    <row r="31" spans="1:11" s="20" customFormat="1" ht="27" customHeight="1" x14ac:dyDescent="0.2">
      <c r="A31" s="105">
        <v>8.6999999999999993</v>
      </c>
      <c r="B31" s="162" t="s">
        <v>118</v>
      </c>
      <c r="C31" s="21">
        <f>'[1]Бюджет''15 vs Проект Бюджету (2'!$D$41</f>
        <v>162292</v>
      </c>
      <c r="D31" s="23">
        <f>'[1]Бюджет''15 vs Проект Бюджету (2'!$F$41</f>
        <v>279772.59999999998</v>
      </c>
      <c r="E31" s="64">
        <f t="shared" si="0"/>
        <v>0.58008539792674485</v>
      </c>
      <c r="F31" s="23"/>
      <c r="G31" s="2"/>
      <c r="H31" s="2"/>
      <c r="I31" s="2"/>
      <c r="J31" s="2"/>
      <c r="K31" s="2"/>
    </row>
    <row r="32" spans="1:11" s="20" customFormat="1" x14ac:dyDescent="0.2">
      <c r="A32" s="105">
        <v>8.8000000000000007</v>
      </c>
      <c r="B32" s="162" t="s">
        <v>119</v>
      </c>
      <c r="C32" s="21">
        <f>'[1]Бюджет''15 vs Проект Бюджету (2'!$D$42</f>
        <v>8000</v>
      </c>
      <c r="D32" s="23">
        <f>'[1]Бюджет''15 vs Проект Бюджету (2'!$F$42</f>
        <v>8000</v>
      </c>
      <c r="E32" s="64">
        <f t="shared" si="0"/>
        <v>1</v>
      </c>
      <c r="F32" s="23">
        <v>96000</v>
      </c>
      <c r="G32" s="2"/>
      <c r="H32" s="2"/>
      <c r="I32" s="2"/>
      <c r="J32" s="2"/>
      <c r="K32" s="2"/>
    </row>
    <row r="33" spans="1:11" s="20" customFormat="1" ht="25.5" x14ac:dyDescent="0.2">
      <c r="A33" s="105">
        <v>8.9</v>
      </c>
      <c r="B33" s="162" t="s">
        <v>120</v>
      </c>
      <c r="C33" s="21">
        <f>'[1]Бюджет''15 vs Проект Бюджету (2'!$D$43</f>
        <v>30000</v>
      </c>
      <c r="D33" s="23">
        <f>'[1]Бюджет''15 vs Проект Бюджету (2'!$F$43</f>
        <v>30045.599999999999</v>
      </c>
      <c r="E33" s="64">
        <f t="shared" si="0"/>
        <v>0.99848230689352191</v>
      </c>
      <c r="F33" s="23"/>
      <c r="G33" s="2"/>
      <c r="H33" s="2"/>
      <c r="I33" s="2"/>
      <c r="J33" s="2"/>
      <c r="K33" s="2"/>
    </row>
    <row r="34" spans="1:11" s="20" customFormat="1" ht="25.5" x14ac:dyDescent="0.2">
      <c r="A34" s="106">
        <v>8.1</v>
      </c>
      <c r="B34" s="162" t="s">
        <v>121</v>
      </c>
      <c r="C34" s="21">
        <f>'[1]Бюджет''15 vs Проект Бюджету (2'!$D$44</f>
        <v>35591</v>
      </c>
      <c r="D34" s="23">
        <f>'[1]Бюджет''15 vs Проект Бюджету (2'!$F$44</f>
        <v>35591</v>
      </c>
      <c r="E34" s="64">
        <f t="shared" si="0"/>
        <v>1</v>
      </c>
      <c r="F34" s="23"/>
      <c r="G34" s="2"/>
      <c r="H34" s="2"/>
      <c r="I34" s="2"/>
      <c r="J34" s="2"/>
      <c r="K34" s="2"/>
    </row>
    <row r="35" spans="1:11" s="20" customFormat="1" x14ac:dyDescent="0.2">
      <c r="A35" s="107">
        <v>8.11</v>
      </c>
      <c r="B35" s="163" t="s">
        <v>122</v>
      </c>
      <c r="C35" s="21">
        <f>'[1]Бюджет''15 vs Проект Бюджету (2'!$D$51</f>
        <v>60000</v>
      </c>
      <c r="D35" s="23">
        <f>'[1]Бюджет''15 vs Проект Бюджету (2'!$F$51</f>
        <v>205770.3</v>
      </c>
      <c r="E35" s="64">
        <f t="shared" si="0"/>
        <v>0.29158726988297146</v>
      </c>
      <c r="F35" s="23"/>
      <c r="G35" s="2"/>
      <c r="H35" s="2"/>
      <c r="I35" s="2"/>
      <c r="J35" s="2"/>
      <c r="K35" s="2"/>
    </row>
    <row r="36" spans="1:11" s="20" customFormat="1" ht="25.5" x14ac:dyDescent="0.2">
      <c r="A36" s="105">
        <v>8.1199999999999992</v>
      </c>
      <c r="B36" s="163" t="s">
        <v>123</v>
      </c>
      <c r="C36" s="21">
        <f>'[1]Бюджет''15 vs Проект Бюджету (2'!$D$46</f>
        <v>5000</v>
      </c>
      <c r="D36" s="23">
        <f>'[1]Бюджет''15 vs Проект Бюджету (2'!$F$46</f>
        <v>18667.3</v>
      </c>
      <c r="E36" s="165">
        <f t="shared" si="0"/>
        <v>0.26784805515527155</v>
      </c>
      <c r="F36" s="23"/>
      <c r="G36" s="2"/>
      <c r="H36" s="2"/>
      <c r="I36" s="2"/>
      <c r="J36" s="2"/>
      <c r="K36" s="2"/>
    </row>
    <row r="37" spans="1:11" s="20" customFormat="1" ht="25.5" x14ac:dyDescent="0.2">
      <c r="A37" s="107">
        <v>8.1300000000000008</v>
      </c>
      <c r="B37" s="163" t="s">
        <v>124</v>
      </c>
      <c r="C37" s="90">
        <f>'[1]Бюджет''15 vs Проект Бюджету (2'!$D$47</f>
        <v>27700</v>
      </c>
      <c r="D37" s="23">
        <f>'[1]Бюджет''15 vs Проект Бюджету (2'!$F$47</f>
        <v>33528.5</v>
      </c>
      <c r="E37" s="64">
        <f t="shared" si="0"/>
        <v>0.8261628167081736</v>
      </c>
      <c r="F37" s="23"/>
      <c r="G37" s="2"/>
      <c r="H37" s="2"/>
      <c r="I37" s="2"/>
      <c r="J37" s="2"/>
      <c r="K37" s="2"/>
    </row>
    <row r="38" spans="1:11" s="20" customFormat="1" ht="26.25" thickBot="1" x14ac:dyDescent="0.25">
      <c r="A38" s="108">
        <v>8.14</v>
      </c>
      <c r="B38" s="164" t="s">
        <v>125</v>
      </c>
      <c r="C38" s="109">
        <f>'[1]Бюджет''15 vs Проект Бюджету (2'!$D$52</f>
        <v>20000</v>
      </c>
      <c r="D38" s="46">
        <f>'[1]Бюджет''15 vs Проект Бюджету (2'!$F$52</f>
        <v>24103.3</v>
      </c>
      <c r="E38" s="91">
        <f t="shared" si="0"/>
        <v>0.82976189982284587</v>
      </c>
      <c r="F38" s="46">
        <v>400000</v>
      </c>
      <c r="G38" s="2"/>
      <c r="H38" s="2"/>
      <c r="I38" s="2"/>
      <c r="J38" s="2"/>
      <c r="K38" s="2"/>
    </row>
    <row r="39" spans="1:11" ht="14.25" x14ac:dyDescent="0.2">
      <c r="A39" s="110">
        <v>9</v>
      </c>
      <c r="B39" s="100" t="s">
        <v>88</v>
      </c>
      <c r="C39" s="79">
        <f>SUM(C40:C43)</f>
        <v>70941.7</v>
      </c>
      <c r="D39" s="102">
        <f>SUM(D40:D43)</f>
        <v>117073.4</v>
      </c>
      <c r="E39" s="103">
        <f t="shared" si="0"/>
        <v>0.60595916749663037</v>
      </c>
      <c r="F39" s="102"/>
    </row>
    <row r="40" spans="1:11" ht="25.5" x14ac:dyDescent="0.2">
      <c r="A40" s="82"/>
      <c r="B40" s="22" t="s">
        <v>15</v>
      </c>
      <c r="C40" s="21">
        <f>'[1]Бюджет''15 vs Проект Бюджету (2'!$D$60</f>
        <v>51115.7</v>
      </c>
      <c r="D40" s="23">
        <f>'[1]Бюджет''15 vs Проект Бюджету (2'!$F$60</f>
        <v>64700.799999999996</v>
      </c>
      <c r="E40" s="64">
        <f t="shared" si="0"/>
        <v>0.79003196251050989</v>
      </c>
      <c r="F40" s="23"/>
    </row>
    <row r="41" spans="1:11" ht="25.5" x14ac:dyDescent="0.2">
      <c r="A41" s="82"/>
      <c r="B41" s="22" t="s">
        <v>16</v>
      </c>
      <c r="C41" s="21">
        <f>'[1]Бюджет''15 vs Проект Бюджету (2'!$D$61</f>
        <v>1963.2</v>
      </c>
      <c r="D41" s="23">
        <f>'[1]Бюджет''15 vs Проект Бюджету (2'!$F$61</f>
        <v>4203.8999999999996</v>
      </c>
      <c r="E41" s="64">
        <f t="shared" si="0"/>
        <v>0.46699493327624353</v>
      </c>
      <c r="F41" s="23"/>
    </row>
    <row r="42" spans="1:11" s="2" customFormat="1" ht="25.5" x14ac:dyDescent="0.2">
      <c r="A42" s="82"/>
      <c r="B42" s="22" t="s">
        <v>17</v>
      </c>
      <c r="C42" s="21">
        <f>'[1]Бюджет''15 vs Проект Бюджету (2'!$D$62</f>
        <v>16625</v>
      </c>
      <c r="D42" s="23">
        <f>'[1]Бюджет''15 vs Проект Бюджету (2'!$F$62</f>
        <v>21660.2</v>
      </c>
      <c r="E42" s="64">
        <f t="shared" si="0"/>
        <v>0.7675367725136425</v>
      </c>
      <c r="F42" s="23"/>
    </row>
    <row r="43" spans="1:11" s="2" customFormat="1" ht="13.5" thickBot="1" x14ac:dyDescent="0.25">
      <c r="A43" s="98"/>
      <c r="B43" s="93" t="s">
        <v>18</v>
      </c>
      <c r="C43" s="90">
        <f>'[1]Бюджет''15 vs Проект Бюджету (2'!$D$63</f>
        <v>1237.8</v>
      </c>
      <c r="D43" s="46">
        <f>'[1]Бюджет''15 vs Проект Бюджету (2'!$F$63</f>
        <v>26508.5</v>
      </c>
      <c r="E43" s="91">
        <f t="shared" si="0"/>
        <v>4.6694456495086481E-2</v>
      </c>
      <c r="F43" s="46"/>
    </row>
    <row r="44" spans="1:11" s="2" customFormat="1" ht="29.25" thickBot="1" x14ac:dyDescent="0.25">
      <c r="A44" s="111">
        <v>10</v>
      </c>
      <c r="B44" s="112" t="s">
        <v>89</v>
      </c>
      <c r="C44" s="25">
        <f>'[1]Бюджет''15 vs Проект Бюджету (2'!$D$64</f>
        <v>6600</v>
      </c>
      <c r="D44" s="113">
        <f>'[1]Бюджет''15 vs Проект Бюджету (2'!$F$64</f>
        <v>14356.5</v>
      </c>
      <c r="E44" s="114">
        <f t="shared" si="0"/>
        <v>0.45972207710793023</v>
      </c>
      <c r="F44" s="113"/>
      <c r="I44" s="18"/>
    </row>
    <row r="45" spans="1:11" s="2" customFormat="1" ht="14.25" x14ac:dyDescent="0.2">
      <c r="A45" s="101">
        <v>11</v>
      </c>
      <c r="B45" s="100" t="s">
        <v>90</v>
      </c>
      <c r="C45" s="115">
        <f>C46</f>
        <v>119688</v>
      </c>
      <c r="D45" s="116">
        <f>D46</f>
        <v>441258.5</v>
      </c>
      <c r="E45" s="167">
        <f t="shared" si="0"/>
        <v>0.27124236700256199</v>
      </c>
      <c r="F45" s="116"/>
      <c r="I45" s="18"/>
    </row>
    <row r="46" spans="1:11" s="2" customFormat="1" ht="13.5" thickBot="1" x14ac:dyDescent="0.25">
      <c r="A46" s="117"/>
      <c r="B46" s="118" t="s">
        <v>19</v>
      </c>
      <c r="C46" s="46">
        <f>'[1]Бюджет''15 vs Проект Бюджету (2'!$D$66</f>
        <v>119688</v>
      </c>
      <c r="D46" s="46">
        <f>'[1]Бюджет''15 vs Проект Бюджету (2'!$F$66</f>
        <v>441258.5</v>
      </c>
      <c r="E46" s="91">
        <f t="shared" si="0"/>
        <v>0.27124236700256199</v>
      </c>
      <c r="F46" s="46"/>
    </row>
    <row r="47" spans="1:11" s="2" customFormat="1" ht="28.5" x14ac:dyDescent="0.2">
      <c r="A47" s="101">
        <v>12</v>
      </c>
      <c r="B47" s="83" t="s">
        <v>91</v>
      </c>
      <c r="C47" s="102">
        <f>C48</f>
        <v>337222.3</v>
      </c>
      <c r="D47" s="102">
        <f>SUM(D48:D48)</f>
        <v>337222.3</v>
      </c>
      <c r="E47" s="103">
        <f t="shared" si="0"/>
        <v>1</v>
      </c>
      <c r="F47" s="102"/>
      <c r="I47" s="24"/>
    </row>
    <row r="48" spans="1:11" s="2" customFormat="1" ht="26.25" thickBot="1" x14ac:dyDescent="0.25">
      <c r="A48" s="98"/>
      <c r="B48" s="61" t="s">
        <v>20</v>
      </c>
      <c r="C48" s="90">
        <f>'[1]Бюджет''15 vs Проект Бюджету (2'!$D$68</f>
        <v>337222.3</v>
      </c>
      <c r="D48" s="88">
        <f>'[1]Бюджет''15 vs Проект Бюджету (2'!$F$68</f>
        <v>337222.3</v>
      </c>
      <c r="E48" s="89">
        <f t="shared" si="0"/>
        <v>1</v>
      </c>
      <c r="F48" s="88"/>
    </row>
    <row r="49" spans="1:11" s="2" customFormat="1" ht="28.5" x14ac:dyDescent="0.2">
      <c r="A49" s="101">
        <v>13</v>
      </c>
      <c r="B49" s="83" t="s">
        <v>92</v>
      </c>
      <c r="C49" s="84">
        <f>SUM(C50:C50)</f>
        <v>143795</v>
      </c>
      <c r="D49" s="85">
        <f>SUM(D50:D50)</f>
        <v>309660.59999999998</v>
      </c>
      <c r="E49" s="86">
        <f t="shared" si="0"/>
        <v>0.46436324156189068</v>
      </c>
      <c r="F49" s="85"/>
      <c r="I49" s="18"/>
    </row>
    <row r="50" spans="1:11" s="2" customFormat="1" ht="26.25" thickBot="1" x14ac:dyDescent="0.25">
      <c r="A50" s="82"/>
      <c r="B50" s="22" t="s">
        <v>21</v>
      </c>
      <c r="C50" s="21">
        <f>'[1]Бюджет''15 vs Проект Бюджету (2'!$D$71</f>
        <v>143795</v>
      </c>
      <c r="D50" s="120">
        <f>'[1]Бюджет''15 vs Проект Бюджету (2'!$F$71</f>
        <v>309660.59999999998</v>
      </c>
      <c r="E50" s="121">
        <f t="shared" si="0"/>
        <v>0.46436324156189068</v>
      </c>
      <c r="F50" s="120"/>
    </row>
    <row r="51" spans="1:11" s="2" customFormat="1" ht="29.25" thickBot="1" x14ac:dyDescent="0.25">
      <c r="A51" s="122">
        <v>14</v>
      </c>
      <c r="B51" s="112" t="s">
        <v>93</v>
      </c>
      <c r="C51" s="115">
        <f>'[1]Бюджет''15 vs Проект Бюджету (2'!$D$73</f>
        <v>44886</v>
      </c>
      <c r="D51" s="123">
        <f>'[1]Бюджет''15 vs Проект Бюджету (2'!$F$73</f>
        <v>157086.79999999999</v>
      </c>
      <c r="E51" s="124">
        <f t="shared" si="0"/>
        <v>0.28574011310944014</v>
      </c>
      <c r="F51" s="123"/>
      <c r="I51" s="18"/>
    </row>
    <row r="52" spans="1:11" s="2" customFormat="1" ht="15" thickBot="1" x14ac:dyDescent="0.25">
      <c r="A52" s="111">
        <v>15</v>
      </c>
      <c r="B52" s="112" t="s">
        <v>94</v>
      </c>
      <c r="C52" s="25">
        <f>'[1]Бюджет''15 vs Проект Бюджету (2'!$D$74</f>
        <v>71056.5</v>
      </c>
      <c r="D52" s="95">
        <f>'[1]Бюджет''15 vs Проект Бюджету (2'!$F$74</f>
        <v>71056.5</v>
      </c>
      <c r="E52" s="96">
        <f t="shared" si="0"/>
        <v>1</v>
      </c>
      <c r="F52" s="95"/>
    </row>
    <row r="53" spans="1:11" s="2" customFormat="1" ht="14.25" x14ac:dyDescent="0.2">
      <c r="A53" s="78">
        <v>16</v>
      </c>
      <c r="B53" s="83" t="s">
        <v>95</v>
      </c>
      <c r="C53" s="84">
        <f>C54</f>
        <v>19740.3</v>
      </c>
      <c r="D53" s="102">
        <f>SUM(D54:D56)</f>
        <v>62634.7</v>
      </c>
      <c r="E53" s="103">
        <f t="shared" si="0"/>
        <v>0.31516555519544276</v>
      </c>
      <c r="F53" s="102"/>
      <c r="I53" s="18"/>
    </row>
    <row r="54" spans="1:11" s="2" customFormat="1" ht="25.5" x14ac:dyDescent="0.2">
      <c r="A54" s="82"/>
      <c r="B54" s="22" t="s">
        <v>22</v>
      </c>
      <c r="C54" s="21">
        <f>'[1]Бюджет''15 vs Проект Бюджету (2'!$D$76</f>
        <v>19740.3</v>
      </c>
      <c r="D54" s="23">
        <f>'[1]Бюджет''15 vs Проект Бюджету (2'!$F$76</f>
        <v>38812.9</v>
      </c>
      <c r="E54" s="64">
        <f t="shared" si="0"/>
        <v>0.50860152165903605</v>
      </c>
      <c r="F54" s="23"/>
    </row>
    <row r="55" spans="1:11" s="2" customFormat="1" x14ac:dyDescent="0.2">
      <c r="A55" s="67"/>
      <c r="B55" s="22" t="s">
        <v>23</v>
      </c>
      <c r="C55" s="125"/>
      <c r="D55" s="23">
        <f>'[1]Бюджет''15 vs Проект Бюджету (2'!$F$77</f>
        <v>23726.1</v>
      </c>
      <c r="E55" s="64">
        <f t="shared" si="0"/>
        <v>0</v>
      </c>
      <c r="F55" s="23"/>
    </row>
    <row r="56" spans="1:11" s="2" customFormat="1" ht="13.5" thickBot="1" x14ac:dyDescent="0.25">
      <c r="A56" s="119"/>
      <c r="B56" s="26" t="s">
        <v>24</v>
      </c>
      <c r="C56" s="109"/>
      <c r="D56" s="46">
        <f>'[1]Бюджет''15 vs Проект Бюджету (2'!$F$78</f>
        <v>95.7</v>
      </c>
      <c r="E56" s="91">
        <f t="shared" si="0"/>
        <v>0</v>
      </c>
      <c r="F56" s="46"/>
    </row>
    <row r="57" spans="1:11" s="2" customFormat="1" ht="15.75" x14ac:dyDescent="0.2">
      <c r="A57" s="126">
        <v>17</v>
      </c>
      <c r="B57" s="100" t="s">
        <v>96</v>
      </c>
      <c r="C57" s="94">
        <f>SUM(C58:C58)</f>
        <v>121558.8</v>
      </c>
      <c r="D57" s="102">
        <f>SUM(D58:D60)</f>
        <v>1286744</v>
      </c>
      <c r="E57" s="160">
        <f t="shared" si="0"/>
        <v>9.4470073301293811E-2</v>
      </c>
      <c r="F57" s="102"/>
      <c r="I57" s="24"/>
    </row>
    <row r="58" spans="1:11" s="2" customFormat="1" ht="15" x14ac:dyDescent="0.2">
      <c r="A58" s="127"/>
      <c r="B58" s="22" t="s">
        <v>25</v>
      </c>
      <c r="C58" s="21">
        <f>'[1]Бюджет''15 vs Проект Бюджету (2'!$D$80</f>
        <v>121558.8</v>
      </c>
      <c r="D58" s="23">
        <f>'[1]Бюджет''15 vs Проект Бюджету (2'!$F$80</f>
        <v>1161953</v>
      </c>
      <c r="E58" s="64">
        <f>C58/D58</f>
        <v>0.10461593541218965</v>
      </c>
      <c r="F58" s="23"/>
    </row>
    <row r="59" spans="1:11" s="2" customFormat="1" ht="25.5" x14ac:dyDescent="0.2">
      <c r="A59" s="131"/>
      <c r="B59" s="22" t="s">
        <v>97</v>
      </c>
      <c r="C59" s="21">
        <f>'[2]Бюджет''14 vs 15 vs 16 (2)'!$E$73</f>
        <v>0</v>
      </c>
      <c r="D59" s="23">
        <f>'[2]Бюджет''14 vs 15 vs 16 (2)'!$F$73</f>
        <v>23271</v>
      </c>
      <c r="E59" s="64">
        <f>C59/D59</f>
        <v>0</v>
      </c>
      <c r="F59" s="23"/>
    </row>
    <row r="60" spans="1:11" s="2" customFormat="1" ht="15.75" thickBot="1" x14ac:dyDescent="0.25">
      <c r="A60" s="131"/>
      <c r="B60" s="26" t="str">
        <f>'[2]Бюджет''14 vs 15 vs 16 (2)'!$B$75</f>
        <v>витратні матеріали</v>
      </c>
      <c r="C60" s="132">
        <f>'[2]Бюджет''14 vs 15 vs 16 (2)'!$E$75</f>
        <v>0</v>
      </c>
      <c r="D60" s="133">
        <f>'[2]Бюджет''14 vs 15 vs 16 (2)'!$F$75</f>
        <v>101520</v>
      </c>
      <c r="E60" s="134">
        <f>C60/D60</f>
        <v>0</v>
      </c>
      <c r="F60" s="133"/>
    </row>
    <row r="61" spans="1:11" s="2" customFormat="1" ht="29.25" thickBot="1" x14ac:dyDescent="0.25">
      <c r="A61" s="128">
        <v>18</v>
      </c>
      <c r="B61" s="112" t="s">
        <v>26</v>
      </c>
      <c r="C61" s="25">
        <f>'[1]Бюджет''15 vs Проект Бюджету (2'!$D$89</f>
        <v>0</v>
      </c>
      <c r="D61" s="113">
        <f>'[1]Бюджет''15 vs Проект Бюджету (2'!$F$89</f>
        <v>76176.3</v>
      </c>
      <c r="E61" s="114">
        <f t="shared" ref="E61:E64" si="1">C61/D61</f>
        <v>0</v>
      </c>
      <c r="F61" s="113"/>
      <c r="G61" s="18"/>
      <c r="I61" s="27"/>
    </row>
    <row r="62" spans="1:11" s="2" customFormat="1" ht="29.25" thickBot="1" x14ac:dyDescent="0.25">
      <c r="A62" s="128">
        <v>19</v>
      </c>
      <c r="B62" s="112" t="s">
        <v>27</v>
      </c>
      <c r="C62" s="25">
        <f>'[1]Бюджет''15 vs Проект Бюджету (2'!$D$90</f>
        <v>0</v>
      </c>
      <c r="D62" s="113">
        <f>'[1]Бюджет''15 vs Проект Бюджету (2'!$F$90</f>
        <v>26433.9</v>
      </c>
      <c r="E62" s="114">
        <f t="shared" si="1"/>
        <v>0</v>
      </c>
      <c r="F62" s="113"/>
      <c r="G62" s="18"/>
      <c r="I62" s="27"/>
    </row>
    <row r="63" spans="1:11" s="14" customFormat="1" ht="15" thickBot="1" x14ac:dyDescent="0.3">
      <c r="A63" s="150"/>
      <c r="B63" s="153" t="s">
        <v>102</v>
      </c>
      <c r="C63" s="151"/>
      <c r="D63" s="152"/>
      <c r="E63" s="152"/>
      <c r="F63" s="156">
        <f>8000+100000</f>
        <v>108000</v>
      </c>
      <c r="G63" s="13"/>
      <c r="H63" s="28"/>
      <c r="I63" s="13"/>
      <c r="J63" s="13"/>
      <c r="K63" s="13"/>
    </row>
    <row r="64" spans="1:11" s="30" customFormat="1" ht="29.25" thickBot="1" x14ac:dyDescent="0.3">
      <c r="A64" s="129"/>
      <c r="B64" s="130" t="s">
        <v>98</v>
      </c>
      <c r="C64" s="113">
        <f>C6+C10+C12+C13+C15+C16+C19+C21+C23+C24+C39+C44+C45+C48+C49+C51+C52+C53+C57+C61+C62</f>
        <v>3480441.5999999996</v>
      </c>
      <c r="D64" s="156">
        <f>D6+D10+D12+D13+D15+D16+D19+D21+D23+D24+D39+D44+D45+D48+D49+D51+D52+D53+D57+D61+D62</f>
        <v>8137540.2999999989</v>
      </c>
      <c r="E64" s="114">
        <f t="shared" si="1"/>
        <v>0.42770191872352387</v>
      </c>
      <c r="F64" s="113">
        <f>SUM(F19:F63)+F17</f>
        <v>7303144.0279999999</v>
      </c>
      <c r="G64" s="28"/>
      <c r="H64" s="13"/>
      <c r="I64" s="13"/>
      <c r="J64" s="13"/>
      <c r="K64" s="13"/>
    </row>
    <row r="65" spans="1:8" ht="15" thickBot="1" x14ac:dyDescent="0.25">
      <c r="A65" s="174" t="s">
        <v>105</v>
      </c>
      <c r="B65" s="174"/>
      <c r="C65" s="174"/>
      <c r="D65" s="174"/>
      <c r="E65" s="174"/>
      <c r="F65" s="156">
        <f>D64-D18-D28-D32-D38+F64</f>
        <v>14868151.327999998</v>
      </c>
      <c r="G65" s="16"/>
      <c r="H65" s="16"/>
    </row>
    <row r="66" spans="1:8" x14ac:dyDescent="0.2">
      <c r="E66" s="31"/>
      <c r="F66" s="31"/>
      <c r="G66" s="31"/>
    </row>
    <row r="67" spans="1:8" x14ac:dyDescent="0.2">
      <c r="C67" s="31"/>
      <c r="D67" s="155"/>
      <c r="E67" s="31"/>
      <c r="F67" s="31"/>
      <c r="G67" s="31"/>
    </row>
    <row r="68" spans="1:8" x14ac:dyDescent="0.2">
      <c r="C68" s="31"/>
      <c r="E68" s="31"/>
      <c r="F68" s="31"/>
      <c r="G68" s="31"/>
    </row>
    <row r="69" spans="1:8" x14ac:dyDescent="0.2">
      <c r="C69" s="31"/>
      <c r="E69" s="20"/>
      <c r="F69" s="20"/>
      <c r="G69" s="20"/>
    </row>
    <row r="70" spans="1:8" x14ac:dyDescent="0.2">
      <c r="E70" s="20"/>
      <c r="F70" s="20"/>
      <c r="G70" s="20"/>
    </row>
    <row r="71" spans="1:8" x14ac:dyDescent="0.2">
      <c r="E71" s="20"/>
      <c r="F71" s="20"/>
      <c r="G71" s="20"/>
    </row>
    <row r="72" spans="1:8" x14ac:dyDescent="0.2">
      <c r="E72" s="20"/>
      <c r="F72" s="20"/>
      <c r="G72" s="20"/>
    </row>
    <row r="73" spans="1:8" x14ac:dyDescent="0.2">
      <c r="E73" s="20"/>
      <c r="F73" s="20"/>
      <c r="G73" s="20"/>
    </row>
    <row r="74" spans="1:8" x14ac:dyDescent="0.2">
      <c r="E74" s="20"/>
      <c r="F74" s="20"/>
      <c r="G74" s="20"/>
    </row>
    <row r="75" spans="1:8" x14ac:dyDescent="0.2">
      <c r="E75" s="20"/>
      <c r="F75" s="20"/>
      <c r="G75" s="20"/>
    </row>
    <row r="76" spans="1:8" x14ac:dyDescent="0.2">
      <c r="E76" s="20"/>
      <c r="F76" s="20"/>
      <c r="G76" s="20"/>
    </row>
    <row r="77" spans="1:8" x14ac:dyDescent="0.2">
      <c r="E77" s="20"/>
      <c r="F77" s="20"/>
      <c r="G77" s="20"/>
    </row>
    <row r="78" spans="1:8" x14ac:dyDescent="0.2">
      <c r="E78" s="31"/>
      <c r="F78" s="31"/>
      <c r="G78" s="31"/>
    </row>
    <row r="79" spans="1:8" x14ac:dyDescent="0.2">
      <c r="E79" s="31"/>
      <c r="F79" s="31"/>
      <c r="G79" s="31"/>
    </row>
    <row r="80" spans="1:8" x14ac:dyDescent="0.2">
      <c r="E80" s="31"/>
      <c r="F80" s="31"/>
      <c r="G80" s="31"/>
    </row>
    <row r="81" spans="5:7" x14ac:dyDescent="0.2">
      <c r="E81" s="20"/>
      <c r="F81" s="20"/>
      <c r="G81" s="20"/>
    </row>
    <row r="82" spans="5:7" x14ac:dyDescent="0.2">
      <c r="E82" s="20"/>
      <c r="F82" s="20"/>
      <c r="G82" s="20"/>
    </row>
    <row r="83" spans="5:7" x14ac:dyDescent="0.2">
      <c r="E83" s="20"/>
      <c r="F83" s="20"/>
      <c r="G83" s="20"/>
    </row>
    <row r="84" spans="5:7" x14ac:dyDescent="0.2">
      <c r="E84" s="20"/>
      <c r="F84" s="20"/>
      <c r="G84" s="20"/>
    </row>
    <row r="85" spans="5:7" x14ac:dyDescent="0.2">
      <c r="E85" s="20"/>
      <c r="F85" s="20"/>
      <c r="G85" s="20"/>
    </row>
    <row r="86" spans="5:7" x14ac:dyDescent="0.2">
      <c r="E86" s="20"/>
      <c r="F86" s="20"/>
      <c r="G86" s="20"/>
    </row>
  </sheetData>
  <mergeCells count="4">
    <mergeCell ref="A3:A4"/>
    <mergeCell ref="B3:B4"/>
    <mergeCell ref="A1:F1"/>
    <mergeCell ref="A65:E65"/>
  </mergeCells>
  <printOptions horizontalCentered="1"/>
  <pageMargins left="0.55118110236220474" right="0.55118110236220474" top="0.78740157480314965" bottom="0.78740157480314965" header="0.51181102362204722" footer="0.51181102362204722"/>
  <pageSetup paperSize="9" scale="77" fitToHeight="2" orientation="portrait" r:id="rId1"/>
  <headerFooter alignWithMargins="0"/>
  <rowBreaks count="1" manualBreakCount="1">
    <brk id="38" max="5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70"/>
  <sheetViews>
    <sheetView workbookViewId="0">
      <selection activeCell="G30" sqref="G30"/>
    </sheetView>
  </sheetViews>
  <sheetFormatPr defaultColWidth="8.85546875" defaultRowHeight="12.75" x14ac:dyDescent="0.2"/>
  <cols>
    <col min="1" max="1" width="8.85546875" style="68"/>
    <col min="2" max="2" width="43.7109375" style="3" customWidth="1"/>
    <col min="3" max="3" width="10.140625" style="3" bestFit="1" customWidth="1"/>
    <col min="4" max="4" width="19.140625" style="3" customWidth="1"/>
    <col min="5" max="5" width="17" style="33" bestFit="1" customWidth="1"/>
    <col min="6" max="6" width="11.85546875" style="33" customWidth="1"/>
    <col min="7" max="7" width="10" style="2" bestFit="1" customWidth="1"/>
    <col min="8" max="8" width="8.85546875" style="2"/>
    <col min="9" max="9" width="13.140625" style="2" bestFit="1" customWidth="1"/>
    <col min="10" max="11" width="8.85546875" style="2"/>
    <col min="12" max="16384" width="8.85546875" style="3"/>
  </cols>
  <sheetData>
    <row r="1" spans="1:11" ht="35.25" customHeight="1" x14ac:dyDescent="0.2">
      <c r="A1" s="178" t="s">
        <v>100</v>
      </c>
      <c r="B1" s="178"/>
      <c r="C1" s="178"/>
      <c r="D1" s="178"/>
      <c r="E1" s="178"/>
      <c r="F1" s="1"/>
    </row>
    <row r="2" spans="1:11" ht="15.75" thickBot="1" x14ac:dyDescent="0.3">
      <c r="B2" s="4"/>
      <c r="C2" s="4"/>
      <c r="D2" s="5"/>
      <c r="E2" s="5" t="s">
        <v>28</v>
      </c>
      <c r="F2" s="6"/>
    </row>
    <row r="3" spans="1:11" s="8" customFormat="1" ht="51.75" thickBot="1" x14ac:dyDescent="0.25">
      <c r="A3" s="157" t="s">
        <v>101</v>
      </c>
      <c r="B3" s="158" t="s">
        <v>29</v>
      </c>
      <c r="C3" s="158" t="s">
        <v>30</v>
      </c>
      <c r="D3" s="159" t="s">
        <v>31</v>
      </c>
      <c r="E3" s="159" t="s">
        <v>104</v>
      </c>
      <c r="F3" s="1"/>
      <c r="G3" s="7"/>
      <c r="H3" s="7"/>
      <c r="I3" s="1"/>
      <c r="J3" s="7"/>
      <c r="K3" s="7"/>
    </row>
    <row r="4" spans="1:11" ht="27.75" customHeight="1" thickBot="1" x14ac:dyDescent="0.25">
      <c r="A4" s="175" t="s">
        <v>4</v>
      </c>
      <c r="B4" s="176"/>
      <c r="C4" s="176"/>
      <c r="D4" s="176"/>
      <c r="E4" s="177"/>
      <c r="F4" s="9"/>
      <c r="G4" s="35"/>
    </row>
    <row r="5" spans="1:11" s="14" customFormat="1" ht="15" x14ac:dyDescent="0.25">
      <c r="A5" s="140">
        <v>1</v>
      </c>
      <c r="B5" s="69" t="s">
        <v>85</v>
      </c>
      <c r="C5" s="36" t="s">
        <v>32</v>
      </c>
      <c r="D5" s="37">
        <f t="shared" ref="D5" si="0">SUM(D6:D19)</f>
        <v>16075.800000000001</v>
      </c>
      <c r="E5" s="37"/>
      <c r="F5" s="39"/>
      <c r="G5" s="12"/>
      <c r="H5" s="13"/>
      <c r="I5" s="11"/>
      <c r="J5" s="13"/>
      <c r="K5" s="13"/>
    </row>
    <row r="6" spans="1:11" s="2" customFormat="1" ht="15" x14ac:dyDescent="0.2">
      <c r="A6" s="135"/>
      <c r="B6" s="40" t="s">
        <v>33</v>
      </c>
      <c r="C6" s="41" t="s">
        <v>32</v>
      </c>
      <c r="D6" s="23">
        <v>847.4</v>
      </c>
      <c r="E6" s="23"/>
      <c r="F6" s="15"/>
      <c r="G6" s="16"/>
    </row>
    <row r="7" spans="1:11" s="2" customFormat="1" ht="15" x14ac:dyDescent="0.2">
      <c r="A7" s="135"/>
      <c r="B7" s="40" t="s">
        <v>34</v>
      </c>
      <c r="C7" s="41" t="s">
        <v>32</v>
      </c>
      <c r="D7" s="23">
        <v>4254.2</v>
      </c>
      <c r="E7" s="23"/>
      <c r="F7" s="15"/>
      <c r="G7" s="16"/>
    </row>
    <row r="8" spans="1:11" s="2" customFormat="1" ht="25.5" x14ac:dyDescent="0.2">
      <c r="A8" s="135"/>
      <c r="B8" s="40" t="s">
        <v>35</v>
      </c>
      <c r="C8" s="41" t="s">
        <v>32</v>
      </c>
      <c r="D8" s="23">
        <v>1637.5</v>
      </c>
      <c r="E8" s="23"/>
      <c r="F8" s="15"/>
      <c r="G8" s="16"/>
    </row>
    <row r="9" spans="1:11" s="2" customFormat="1" ht="25.5" x14ac:dyDescent="0.2">
      <c r="A9" s="135"/>
      <c r="B9" s="40" t="s">
        <v>36</v>
      </c>
      <c r="C9" s="41" t="s">
        <v>32</v>
      </c>
      <c r="D9" s="23">
        <v>2546.6999999999998</v>
      </c>
      <c r="E9" s="23"/>
      <c r="F9" s="15"/>
      <c r="G9" s="16"/>
    </row>
    <row r="10" spans="1:11" s="2" customFormat="1" ht="25.5" x14ac:dyDescent="0.2">
      <c r="A10" s="135"/>
      <c r="B10" s="40" t="s">
        <v>37</v>
      </c>
      <c r="C10" s="41" t="s">
        <v>32</v>
      </c>
      <c r="D10" s="23">
        <v>25.4</v>
      </c>
      <c r="E10" s="23"/>
      <c r="F10" s="15"/>
      <c r="G10" s="16"/>
    </row>
    <row r="11" spans="1:11" s="2" customFormat="1" ht="15" x14ac:dyDescent="0.2">
      <c r="A11" s="135"/>
      <c r="B11" s="40" t="s">
        <v>38</v>
      </c>
      <c r="C11" s="41" t="s">
        <v>32</v>
      </c>
      <c r="D11" s="23">
        <v>2472.8000000000002</v>
      </c>
      <c r="E11" s="23"/>
      <c r="F11" s="15"/>
      <c r="G11" s="16"/>
    </row>
    <row r="12" spans="1:11" s="2" customFormat="1" ht="15" x14ac:dyDescent="0.2">
      <c r="A12" s="135"/>
      <c r="B12" s="40" t="s">
        <v>39</v>
      </c>
      <c r="C12" s="41" t="s">
        <v>32</v>
      </c>
      <c r="D12" s="23">
        <v>0</v>
      </c>
      <c r="E12" s="23"/>
      <c r="F12" s="15"/>
      <c r="G12" s="16"/>
    </row>
    <row r="13" spans="1:11" s="2" customFormat="1" ht="15" x14ac:dyDescent="0.2">
      <c r="A13" s="135"/>
      <c r="B13" s="40" t="s">
        <v>40</v>
      </c>
      <c r="C13" s="41" t="s">
        <v>32</v>
      </c>
      <c r="D13" s="23">
        <v>928.2</v>
      </c>
      <c r="E13" s="23"/>
      <c r="F13" s="15"/>
      <c r="G13" s="16"/>
    </row>
    <row r="14" spans="1:11" s="2" customFormat="1" ht="25.5" x14ac:dyDescent="0.2">
      <c r="A14" s="135"/>
      <c r="B14" s="40" t="s">
        <v>41</v>
      </c>
      <c r="C14" s="41" t="s">
        <v>32</v>
      </c>
      <c r="D14" s="23">
        <v>500.7</v>
      </c>
      <c r="E14" s="23"/>
      <c r="F14" s="15"/>
      <c r="G14" s="16"/>
    </row>
    <row r="15" spans="1:11" s="2" customFormat="1" ht="25.5" x14ac:dyDescent="0.2">
      <c r="A15" s="135"/>
      <c r="B15" s="40" t="s">
        <v>42</v>
      </c>
      <c r="C15" s="41" t="s">
        <v>32</v>
      </c>
      <c r="D15" s="23">
        <v>1298.3</v>
      </c>
      <c r="E15" s="23"/>
      <c r="F15" s="15"/>
      <c r="G15" s="16"/>
    </row>
    <row r="16" spans="1:11" s="2" customFormat="1" ht="51" x14ac:dyDescent="0.2">
      <c r="A16" s="135"/>
      <c r="B16" s="40" t="s">
        <v>43</v>
      </c>
      <c r="C16" s="41" t="s">
        <v>32</v>
      </c>
      <c r="D16" s="23">
        <v>1077.5</v>
      </c>
      <c r="E16" s="23"/>
      <c r="F16" s="15"/>
      <c r="G16" s="16"/>
    </row>
    <row r="17" spans="1:11" s="2" customFormat="1" ht="38.25" x14ac:dyDescent="0.2">
      <c r="A17" s="135"/>
      <c r="B17" s="40" t="s">
        <v>44</v>
      </c>
      <c r="C17" s="41" t="s">
        <v>32</v>
      </c>
      <c r="D17" s="23">
        <v>81.900000000000006</v>
      </c>
      <c r="E17" s="23"/>
      <c r="F17" s="15"/>
      <c r="G17" s="16"/>
    </row>
    <row r="18" spans="1:11" s="2" customFormat="1" ht="25.5" x14ac:dyDescent="0.2">
      <c r="A18" s="135"/>
      <c r="B18" s="40" t="s">
        <v>45</v>
      </c>
      <c r="C18" s="41" t="s">
        <v>32</v>
      </c>
      <c r="D18" s="23">
        <v>301</v>
      </c>
      <c r="E18" s="23"/>
      <c r="F18" s="15"/>
      <c r="G18" s="16"/>
    </row>
    <row r="19" spans="1:11" s="2" customFormat="1" ht="26.25" thickBot="1" x14ac:dyDescent="0.25">
      <c r="A19" s="136"/>
      <c r="B19" s="43" t="s">
        <v>46</v>
      </c>
      <c r="C19" s="44" t="s">
        <v>32</v>
      </c>
      <c r="D19" s="46">
        <v>104.2</v>
      </c>
      <c r="E19" s="46"/>
      <c r="F19" s="15"/>
      <c r="G19" s="16"/>
    </row>
    <row r="20" spans="1:11" s="14" customFormat="1" ht="14.25" x14ac:dyDescent="0.25">
      <c r="A20" s="78">
        <v>2</v>
      </c>
      <c r="B20" s="83" t="s">
        <v>80</v>
      </c>
      <c r="C20" s="47"/>
      <c r="D20" s="38">
        <f>SUM(D21:D23)</f>
        <v>1715</v>
      </c>
      <c r="E20" s="38"/>
      <c r="F20" s="11"/>
      <c r="G20" s="13"/>
      <c r="H20" s="13"/>
      <c r="I20" s="11"/>
      <c r="J20" s="13"/>
      <c r="K20" s="13"/>
    </row>
    <row r="21" spans="1:11" ht="25.5" x14ac:dyDescent="0.2">
      <c r="A21" s="137"/>
      <c r="B21" s="49" t="s">
        <v>47</v>
      </c>
      <c r="C21" s="41" t="s">
        <v>28</v>
      </c>
      <c r="D21" s="42">
        <v>200</v>
      </c>
      <c r="E21" s="42"/>
      <c r="F21" s="15"/>
    </row>
    <row r="22" spans="1:11" ht="25.5" x14ac:dyDescent="0.2">
      <c r="A22" s="141"/>
      <c r="B22" s="142" t="s">
        <v>48</v>
      </c>
      <c r="C22" s="41" t="s">
        <v>28</v>
      </c>
      <c r="D22" s="42">
        <v>1335</v>
      </c>
      <c r="E22" s="42"/>
      <c r="F22" s="15"/>
    </row>
    <row r="23" spans="1:11" ht="26.25" thickBot="1" x14ac:dyDescent="0.25">
      <c r="A23" s="141"/>
      <c r="B23" s="142" t="s">
        <v>49</v>
      </c>
      <c r="C23" s="41" t="s">
        <v>28</v>
      </c>
      <c r="D23" s="42">
        <v>180</v>
      </c>
      <c r="E23" s="42"/>
      <c r="F23" s="15"/>
    </row>
    <row r="24" spans="1:11" ht="14.25" x14ac:dyDescent="0.2">
      <c r="A24" s="92">
        <v>3</v>
      </c>
      <c r="B24" s="83" t="s">
        <v>81</v>
      </c>
      <c r="C24" s="48" t="s">
        <v>28</v>
      </c>
      <c r="D24" s="10">
        <v>48026</v>
      </c>
      <c r="E24" s="10"/>
      <c r="F24" s="11"/>
      <c r="G24" s="18"/>
      <c r="I24" s="11"/>
    </row>
    <row r="25" spans="1:11" s="2" customFormat="1" ht="26.25" thickBot="1" x14ac:dyDescent="0.25">
      <c r="A25" s="137"/>
      <c r="B25" s="49" t="s">
        <v>50</v>
      </c>
      <c r="C25" s="50" t="s">
        <v>28</v>
      </c>
      <c r="D25" s="42">
        <v>48026</v>
      </c>
      <c r="E25" s="42"/>
      <c r="F25" s="15"/>
    </row>
    <row r="26" spans="1:11" s="14" customFormat="1" ht="14.25" x14ac:dyDescent="0.25">
      <c r="A26" s="92">
        <v>4</v>
      </c>
      <c r="B26" s="83" t="s">
        <v>82</v>
      </c>
      <c r="C26" s="48" t="s">
        <v>28</v>
      </c>
      <c r="D26" s="10">
        <f t="shared" ref="D26" si="1">SUM(D27:D28)</f>
        <v>41751</v>
      </c>
      <c r="E26" s="10"/>
      <c r="F26" s="11"/>
      <c r="G26" s="19"/>
      <c r="H26" s="13"/>
      <c r="I26" s="11"/>
      <c r="J26" s="13"/>
      <c r="K26" s="13"/>
    </row>
    <row r="27" spans="1:11" s="2" customFormat="1" ht="25.5" x14ac:dyDescent="0.2">
      <c r="A27" s="138"/>
      <c r="B27" s="51" t="s">
        <v>51</v>
      </c>
      <c r="C27" s="50" t="s">
        <v>28</v>
      </c>
      <c r="D27" s="42">
        <v>41007</v>
      </c>
      <c r="E27" s="42"/>
      <c r="F27" s="15"/>
    </row>
    <row r="28" spans="1:11" s="20" customFormat="1" ht="25.5" x14ac:dyDescent="0.2">
      <c r="A28" s="138"/>
      <c r="B28" s="51" t="s">
        <v>52</v>
      </c>
      <c r="C28" s="41" t="s">
        <v>28</v>
      </c>
      <c r="D28" s="52">
        <v>744</v>
      </c>
      <c r="E28" s="52"/>
      <c r="F28" s="15"/>
      <c r="G28" s="2"/>
      <c r="H28" s="2"/>
      <c r="I28" s="2"/>
      <c r="J28" s="2"/>
      <c r="K28" s="2"/>
    </row>
    <row r="29" spans="1:11" s="20" customFormat="1" ht="18.75" customHeight="1" thickBot="1" x14ac:dyDescent="0.25">
      <c r="A29" s="137"/>
      <c r="B29" s="49" t="s">
        <v>127</v>
      </c>
      <c r="C29" s="50" t="s">
        <v>28</v>
      </c>
      <c r="D29" s="42"/>
      <c r="E29" s="42">
        <v>7300</v>
      </c>
      <c r="F29" s="15"/>
      <c r="G29" s="2"/>
      <c r="H29" s="2"/>
      <c r="I29" s="2"/>
      <c r="J29" s="2"/>
      <c r="K29" s="2"/>
    </row>
    <row r="30" spans="1:11" s="20" customFormat="1" ht="15" x14ac:dyDescent="0.2">
      <c r="A30" s="92"/>
      <c r="B30" s="83" t="s">
        <v>83</v>
      </c>
      <c r="C30" s="48" t="s">
        <v>28</v>
      </c>
      <c r="D30" s="10">
        <f>D31</f>
        <v>0</v>
      </c>
      <c r="E30" s="10">
        <f>E31</f>
        <v>101681</v>
      </c>
      <c r="F30" s="15"/>
      <c r="G30" s="2"/>
      <c r="H30" s="2"/>
      <c r="I30" s="2"/>
      <c r="J30" s="2"/>
      <c r="K30" s="2"/>
    </row>
    <row r="31" spans="1:11" s="20" customFormat="1" ht="15.75" thickBot="1" x14ac:dyDescent="0.25">
      <c r="A31" s="138"/>
      <c r="B31" s="51" t="s">
        <v>103</v>
      </c>
      <c r="C31" s="50" t="s">
        <v>28</v>
      </c>
      <c r="D31" s="42">
        <v>0</v>
      </c>
      <c r="E31" s="42">
        <f>98681+3000</f>
        <v>101681</v>
      </c>
      <c r="F31" s="15"/>
      <c r="G31" s="2"/>
      <c r="H31" s="2"/>
      <c r="I31" s="2"/>
      <c r="J31" s="2"/>
      <c r="K31" s="2"/>
    </row>
    <row r="32" spans="1:11" ht="14.25" x14ac:dyDescent="0.2">
      <c r="A32" s="101">
        <v>8</v>
      </c>
      <c r="B32" s="83" t="s">
        <v>87</v>
      </c>
      <c r="C32" s="48" t="s">
        <v>28</v>
      </c>
      <c r="D32" s="10">
        <f t="shared" ref="D32" si="2">SUM(D33:D46)</f>
        <v>474082</v>
      </c>
      <c r="E32" s="10"/>
      <c r="F32" s="11"/>
      <c r="I32" s="11"/>
    </row>
    <row r="33" spans="1:11" s="20" customFormat="1" ht="24" x14ac:dyDescent="0.2">
      <c r="A33" s="104">
        <v>8.1</v>
      </c>
      <c r="B33" s="144" t="s">
        <v>53</v>
      </c>
      <c r="C33" s="50" t="s">
        <v>28</v>
      </c>
      <c r="D33" s="42">
        <v>22</v>
      </c>
      <c r="E33" s="42"/>
      <c r="F33" s="15"/>
      <c r="G33" s="2"/>
      <c r="H33" s="2"/>
      <c r="I33" s="2"/>
      <c r="J33" s="2"/>
      <c r="K33" s="2"/>
    </row>
    <row r="34" spans="1:11" s="20" customFormat="1" ht="24" x14ac:dyDescent="0.2">
      <c r="A34" s="104">
        <v>8.1999999999999993</v>
      </c>
      <c r="B34" s="144" t="s">
        <v>54</v>
      </c>
      <c r="C34" s="50" t="s">
        <v>28</v>
      </c>
      <c r="D34" s="42">
        <v>191</v>
      </c>
      <c r="E34" s="42"/>
      <c r="F34" s="15"/>
      <c r="G34" s="2"/>
      <c r="H34" s="2"/>
      <c r="I34" s="2"/>
      <c r="J34" s="2"/>
      <c r="K34" s="2"/>
    </row>
    <row r="35" spans="1:11" s="20" customFormat="1" ht="36" x14ac:dyDescent="0.2">
      <c r="A35" s="104">
        <v>8.3000000000000007</v>
      </c>
      <c r="B35" s="144" t="s">
        <v>55</v>
      </c>
      <c r="C35" s="50" t="s">
        <v>28</v>
      </c>
      <c r="D35" s="42">
        <v>465893</v>
      </c>
      <c r="E35" s="42"/>
      <c r="F35" s="15"/>
      <c r="G35" s="2"/>
      <c r="H35" s="2"/>
      <c r="I35" s="2"/>
      <c r="J35" s="2"/>
      <c r="K35" s="2"/>
    </row>
    <row r="36" spans="1:11" s="20" customFormat="1" ht="24" x14ac:dyDescent="0.2">
      <c r="A36" s="105">
        <v>8.4</v>
      </c>
      <c r="B36" s="144" t="s">
        <v>56</v>
      </c>
      <c r="C36" s="50" t="s">
        <v>28</v>
      </c>
      <c r="D36" s="42">
        <v>570</v>
      </c>
      <c r="E36" s="42">
        <v>650</v>
      </c>
      <c r="F36" s="15"/>
      <c r="G36" s="2"/>
      <c r="H36" s="2"/>
      <c r="I36" s="2"/>
      <c r="J36" s="2"/>
      <c r="K36" s="2"/>
    </row>
    <row r="37" spans="1:11" s="20" customFormat="1" ht="24" x14ac:dyDescent="0.2">
      <c r="A37" s="105">
        <v>8.5</v>
      </c>
      <c r="B37" s="144" t="s">
        <v>57</v>
      </c>
      <c r="C37" s="50" t="s">
        <v>28</v>
      </c>
      <c r="D37" s="42">
        <v>111</v>
      </c>
      <c r="E37" s="42">
        <v>554</v>
      </c>
      <c r="F37" s="15"/>
      <c r="G37" s="2"/>
      <c r="H37" s="2"/>
      <c r="I37" s="2"/>
      <c r="J37" s="2"/>
      <c r="K37" s="2"/>
    </row>
    <row r="38" spans="1:11" s="20" customFormat="1" ht="26.25" customHeight="1" x14ac:dyDescent="0.2">
      <c r="A38" s="105">
        <v>8.6</v>
      </c>
      <c r="B38" s="144" t="s">
        <v>58</v>
      </c>
      <c r="C38" s="50" t="s">
        <v>28</v>
      </c>
      <c r="D38" s="42">
        <v>2216</v>
      </c>
      <c r="E38" s="42"/>
      <c r="F38" s="15"/>
      <c r="G38" s="2"/>
      <c r="H38" s="2"/>
      <c r="I38" s="2"/>
      <c r="J38" s="2"/>
      <c r="K38" s="2"/>
    </row>
    <row r="39" spans="1:11" s="20" customFormat="1" ht="24.75" customHeight="1" x14ac:dyDescent="0.2">
      <c r="A39" s="105">
        <v>8.6999999999999993</v>
      </c>
      <c r="B39" s="144" t="s">
        <v>59</v>
      </c>
      <c r="C39" s="50" t="s">
        <v>28</v>
      </c>
      <c r="D39" s="42">
        <v>575</v>
      </c>
      <c r="E39" s="42">
        <v>635</v>
      </c>
      <c r="F39" s="15"/>
      <c r="G39" s="2"/>
      <c r="H39" s="2"/>
      <c r="I39" s="2"/>
      <c r="J39" s="2"/>
      <c r="K39" s="2"/>
    </row>
    <row r="40" spans="1:11" s="20" customFormat="1" ht="24" x14ac:dyDescent="0.2">
      <c r="A40" s="105">
        <v>8.8000000000000007</v>
      </c>
      <c r="B40" s="144" t="s">
        <v>60</v>
      </c>
      <c r="C40" s="50" t="s">
        <v>28</v>
      </c>
      <c r="D40" s="42">
        <v>272</v>
      </c>
      <c r="E40" s="42"/>
      <c r="F40" s="15"/>
      <c r="G40" s="2"/>
      <c r="H40" s="2"/>
      <c r="I40" s="2"/>
      <c r="J40" s="2"/>
      <c r="K40" s="2"/>
    </row>
    <row r="41" spans="1:11" s="20" customFormat="1" ht="24" x14ac:dyDescent="0.2">
      <c r="A41" s="105">
        <v>8.9</v>
      </c>
      <c r="B41" s="144" t="s">
        <v>61</v>
      </c>
      <c r="C41" s="50" t="s">
        <v>28</v>
      </c>
      <c r="D41" s="42">
        <v>1342</v>
      </c>
      <c r="E41" s="42"/>
      <c r="F41" s="15"/>
      <c r="G41" s="2"/>
      <c r="H41" s="2"/>
      <c r="I41" s="2"/>
      <c r="J41" s="2"/>
      <c r="K41" s="2"/>
    </row>
    <row r="42" spans="1:11" s="20" customFormat="1" ht="36" x14ac:dyDescent="0.2">
      <c r="A42" s="106">
        <v>8.1</v>
      </c>
      <c r="B42" s="144" t="s">
        <v>62</v>
      </c>
      <c r="C42" s="50" t="s">
        <v>28</v>
      </c>
      <c r="D42" s="42">
        <v>180</v>
      </c>
      <c r="E42" s="42"/>
      <c r="F42" s="15"/>
      <c r="G42" s="2"/>
      <c r="H42" s="2"/>
      <c r="I42" s="2"/>
      <c r="J42" s="2"/>
      <c r="K42" s="2"/>
    </row>
    <row r="43" spans="1:11" s="20" customFormat="1" ht="24" x14ac:dyDescent="0.2">
      <c r="A43" s="107">
        <v>8.11</v>
      </c>
      <c r="B43" s="145" t="s">
        <v>63</v>
      </c>
      <c r="C43" s="50" t="s">
        <v>28</v>
      </c>
      <c r="D43" s="42">
        <v>22</v>
      </c>
      <c r="E43" s="42"/>
      <c r="F43" s="15"/>
      <c r="G43" s="2"/>
      <c r="H43" s="2"/>
      <c r="I43" s="2"/>
      <c r="J43" s="2"/>
      <c r="K43" s="2"/>
    </row>
    <row r="44" spans="1:11" s="20" customFormat="1" ht="27" customHeight="1" x14ac:dyDescent="0.2">
      <c r="A44" s="105">
        <v>8.1199999999999992</v>
      </c>
      <c r="B44" s="145" t="s">
        <v>64</v>
      </c>
      <c r="C44" s="50" t="s">
        <v>28</v>
      </c>
      <c r="D44" s="42">
        <v>2462</v>
      </c>
      <c r="E44" s="42"/>
      <c r="F44" s="15"/>
      <c r="G44" s="2"/>
      <c r="H44" s="2"/>
      <c r="I44" s="2"/>
      <c r="J44" s="2"/>
      <c r="K44" s="2"/>
    </row>
    <row r="45" spans="1:11" s="20" customFormat="1" ht="36" x14ac:dyDescent="0.2">
      <c r="A45" s="107">
        <v>8.1300000000000008</v>
      </c>
      <c r="B45" s="145" t="s">
        <v>65</v>
      </c>
      <c r="C45" s="50" t="s">
        <v>28</v>
      </c>
      <c r="D45" s="42">
        <v>218</v>
      </c>
      <c r="E45" s="42"/>
      <c r="F45" s="15"/>
      <c r="G45" s="2"/>
      <c r="H45" s="2"/>
      <c r="I45" s="2"/>
      <c r="J45" s="2"/>
      <c r="K45" s="2"/>
    </row>
    <row r="46" spans="1:11" s="20" customFormat="1" ht="26.25" thickBot="1" x14ac:dyDescent="0.25">
      <c r="A46" s="108">
        <v>8.14</v>
      </c>
      <c r="B46" s="146" t="s">
        <v>66</v>
      </c>
      <c r="C46" s="50" t="s">
        <v>28</v>
      </c>
      <c r="D46" s="42">
        <v>8</v>
      </c>
      <c r="E46" s="42" t="s">
        <v>106</v>
      </c>
      <c r="F46" s="15"/>
      <c r="G46" s="2"/>
      <c r="H46" s="2"/>
      <c r="I46" s="2"/>
      <c r="J46" s="2"/>
      <c r="K46" s="2"/>
    </row>
    <row r="47" spans="1:11" ht="14.25" x14ac:dyDescent="0.2">
      <c r="A47" s="110">
        <v>9</v>
      </c>
      <c r="B47" s="100" t="s">
        <v>88</v>
      </c>
      <c r="C47" s="48" t="s">
        <v>28</v>
      </c>
      <c r="D47" s="10">
        <f t="shared" ref="D47" si="3">SUM(D48:D52)</f>
        <v>7427</v>
      </c>
      <c r="E47" s="10"/>
      <c r="F47" s="11"/>
    </row>
    <row r="48" spans="1:11" ht="38.25" x14ac:dyDescent="0.2">
      <c r="A48" s="139"/>
      <c r="B48" s="53" t="s">
        <v>67</v>
      </c>
      <c r="C48" s="50" t="s">
        <v>28</v>
      </c>
      <c r="D48" s="42">
        <v>0</v>
      </c>
      <c r="E48" s="42"/>
      <c r="F48" s="15"/>
    </row>
    <row r="49" spans="1:11" ht="38.25" x14ac:dyDescent="0.2">
      <c r="A49" s="139"/>
      <c r="B49" s="53" t="s">
        <v>68</v>
      </c>
      <c r="C49" s="50" t="s">
        <v>28</v>
      </c>
      <c r="D49" s="42">
        <v>3364</v>
      </c>
      <c r="E49" s="42"/>
      <c r="F49" s="15"/>
    </row>
    <row r="50" spans="1:11" ht="38.25" x14ac:dyDescent="0.2">
      <c r="A50" s="139"/>
      <c r="B50" s="53" t="s">
        <v>69</v>
      </c>
      <c r="C50" s="50" t="s">
        <v>28</v>
      </c>
      <c r="D50" s="42">
        <v>3116</v>
      </c>
      <c r="E50" s="42"/>
      <c r="F50" s="15"/>
    </row>
    <row r="51" spans="1:11" ht="38.25" x14ac:dyDescent="0.2">
      <c r="A51" s="139"/>
      <c r="B51" s="53" t="s">
        <v>70</v>
      </c>
      <c r="C51" s="50" t="s">
        <v>28</v>
      </c>
      <c r="D51" s="42">
        <v>339</v>
      </c>
      <c r="E51" s="42"/>
      <c r="F51" s="15"/>
    </row>
    <row r="52" spans="1:11" ht="51.75" thickBot="1" x14ac:dyDescent="0.25">
      <c r="A52" s="138"/>
      <c r="B52" s="147" t="s">
        <v>71</v>
      </c>
      <c r="C52" s="50" t="s">
        <v>28</v>
      </c>
      <c r="D52" s="42">
        <v>608</v>
      </c>
      <c r="E52" s="42"/>
      <c r="F52" s="15"/>
    </row>
    <row r="53" spans="1:11" ht="29.25" thickBot="1" x14ac:dyDescent="0.25">
      <c r="A53" s="111">
        <v>10</v>
      </c>
      <c r="B53" s="112" t="s">
        <v>89</v>
      </c>
      <c r="C53" s="54" t="s">
        <v>28</v>
      </c>
      <c r="D53" s="55">
        <f t="shared" ref="D53" si="4">D54</f>
        <v>418</v>
      </c>
      <c r="E53" s="55"/>
      <c r="F53" s="15"/>
      <c r="I53" s="18"/>
    </row>
    <row r="54" spans="1:11" ht="30.75" customHeight="1" thickBot="1" x14ac:dyDescent="0.25">
      <c r="A54" s="148"/>
      <c r="B54" s="149" t="s">
        <v>72</v>
      </c>
      <c r="C54" s="56" t="s">
        <v>28</v>
      </c>
      <c r="D54" s="45">
        <v>418</v>
      </c>
      <c r="E54" s="45"/>
      <c r="F54" s="15"/>
      <c r="I54" s="18"/>
    </row>
    <row r="55" spans="1:11" ht="15" x14ac:dyDescent="0.2">
      <c r="A55" s="101">
        <v>11</v>
      </c>
      <c r="B55" s="100" t="s">
        <v>90</v>
      </c>
      <c r="C55" s="57" t="s">
        <v>28</v>
      </c>
      <c r="D55" s="58">
        <f t="shared" ref="D55" si="5">D56</f>
        <v>1902</v>
      </c>
      <c r="E55" s="58"/>
      <c r="F55" s="15"/>
      <c r="I55" s="18"/>
      <c r="J55" s="3"/>
      <c r="K55" s="3"/>
    </row>
    <row r="56" spans="1:11" ht="15.75" thickBot="1" x14ac:dyDescent="0.25">
      <c r="A56" s="143"/>
      <c r="B56" s="144" t="s">
        <v>73</v>
      </c>
      <c r="C56" s="56" t="s">
        <v>28</v>
      </c>
      <c r="D56" s="45">
        <f>2477-D39</f>
        <v>1902</v>
      </c>
      <c r="E56" s="45"/>
      <c r="F56" s="15"/>
      <c r="J56" s="3"/>
      <c r="K56" s="3"/>
    </row>
    <row r="57" spans="1:11" ht="28.5" x14ac:dyDescent="0.2">
      <c r="A57" s="101">
        <v>13</v>
      </c>
      <c r="B57" s="83" t="s">
        <v>92</v>
      </c>
      <c r="C57" s="54" t="s">
        <v>28</v>
      </c>
      <c r="D57" s="55">
        <f t="shared" ref="D57" si="6">SUM(D58:D59)</f>
        <v>902</v>
      </c>
      <c r="E57" s="55"/>
      <c r="F57" s="11"/>
      <c r="I57" s="18"/>
      <c r="J57" s="3"/>
      <c r="K57" s="3"/>
    </row>
    <row r="58" spans="1:11" ht="38.25" x14ac:dyDescent="0.2">
      <c r="A58" s="139"/>
      <c r="B58" s="53" t="s">
        <v>74</v>
      </c>
      <c r="C58" s="59" t="s">
        <v>28</v>
      </c>
      <c r="D58" s="52">
        <v>902</v>
      </c>
      <c r="E58" s="52"/>
      <c r="F58" s="15"/>
      <c r="J58" s="3"/>
      <c r="K58" s="3"/>
    </row>
    <row r="59" spans="1:11" ht="39" thickBot="1" x14ac:dyDescent="0.25">
      <c r="A59" s="148"/>
      <c r="B59" s="149" t="s">
        <v>75</v>
      </c>
      <c r="C59" s="56" t="s">
        <v>28</v>
      </c>
      <c r="D59" s="45">
        <v>0</v>
      </c>
      <c r="E59" s="45"/>
      <c r="F59" s="15"/>
      <c r="J59" s="3"/>
      <c r="K59" s="3"/>
    </row>
    <row r="60" spans="1:11" ht="15" thickBot="1" x14ac:dyDescent="0.25">
      <c r="A60" s="111">
        <v>15</v>
      </c>
      <c r="B60" s="112" t="s">
        <v>94</v>
      </c>
      <c r="C60" s="54" t="s">
        <v>28</v>
      </c>
      <c r="D60" s="55">
        <f t="shared" ref="D60" si="7">D61</f>
        <v>5533</v>
      </c>
      <c r="E60" s="55"/>
      <c r="F60" s="11"/>
      <c r="J60" s="3"/>
      <c r="K60" s="3"/>
    </row>
    <row r="61" spans="1:11" ht="26.25" thickBot="1" x14ac:dyDescent="0.25">
      <c r="A61" s="148"/>
      <c r="B61" s="149" t="s">
        <v>76</v>
      </c>
      <c r="C61" s="56" t="s">
        <v>28</v>
      </c>
      <c r="D61" s="45">
        <v>5533</v>
      </c>
      <c r="E61" s="45"/>
      <c r="F61" s="11"/>
      <c r="J61" s="3"/>
      <c r="K61" s="3"/>
    </row>
    <row r="62" spans="1:11" ht="14.25" x14ac:dyDescent="0.2">
      <c r="A62" s="78">
        <v>16</v>
      </c>
      <c r="B62" s="83" t="s">
        <v>95</v>
      </c>
      <c r="C62" s="54" t="s">
        <v>28</v>
      </c>
      <c r="D62" s="55">
        <f t="shared" ref="D62" si="8">D63</f>
        <v>9846</v>
      </c>
      <c r="E62" s="55"/>
      <c r="F62" s="11"/>
      <c r="I62" s="18"/>
      <c r="J62" s="3"/>
      <c r="K62" s="3"/>
    </row>
    <row r="63" spans="1:11" ht="51.75" thickBot="1" x14ac:dyDescent="0.25">
      <c r="A63" s="139"/>
      <c r="B63" s="53" t="s">
        <v>77</v>
      </c>
      <c r="C63" s="56" t="s">
        <v>28</v>
      </c>
      <c r="D63" s="45">
        <v>9846</v>
      </c>
      <c r="E63" s="45"/>
      <c r="F63" s="15"/>
      <c r="J63" s="3"/>
      <c r="K63" s="3"/>
    </row>
    <row r="64" spans="1:11" ht="15.75" x14ac:dyDescent="0.2">
      <c r="A64" s="126">
        <v>17</v>
      </c>
      <c r="B64" s="100" t="s">
        <v>96</v>
      </c>
      <c r="C64" s="54" t="s">
        <v>28</v>
      </c>
      <c r="D64" s="55">
        <f t="shared" ref="D64" si="9">D65</f>
        <v>13628</v>
      </c>
      <c r="E64" s="55"/>
      <c r="F64" s="11"/>
      <c r="I64" s="24"/>
      <c r="J64" s="3"/>
      <c r="K64" s="3"/>
    </row>
    <row r="65" spans="1:11" s="2" customFormat="1" ht="26.25" thickBot="1" x14ac:dyDescent="0.25">
      <c r="A65" s="136"/>
      <c r="B65" s="43" t="s">
        <v>78</v>
      </c>
      <c r="C65" s="56" t="s">
        <v>28</v>
      </c>
      <c r="D65" s="45">
        <v>13628</v>
      </c>
      <c r="E65" s="45"/>
      <c r="F65" s="15"/>
    </row>
    <row r="66" spans="1:11" s="30" customFormat="1" ht="15" thickBot="1" x14ac:dyDescent="0.3">
      <c r="A66" s="150"/>
      <c r="B66" s="153" t="s">
        <v>102</v>
      </c>
      <c r="C66" s="151" t="s">
        <v>28</v>
      </c>
      <c r="D66" s="152"/>
      <c r="E66" s="152">
        <v>200</v>
      </c>
      <c r="F66" s="29"/>
      <c r="G66" s="13"/>
      <c r="H66" s="13"/>
      <c r="I66" s="13"/>
      <c r="J66" s="13"/>
      <c r="K66" s="13"/>
    </row>
    <row r="67" spans="1:11" x14ac:dyDescent="0.2">
      <c r="D67" s="34"/>
    </row>
    <row r="68" spans="1:11" x14ac:dyDescent="0.2">
      <c r="D68" s="34"/>
    </row>
    <row r="69" spans="1:11" x14ac:dyDescent="0.2">
      <c r="D69" s="34"/>
    </row>
    <row r="70" spans="1:11" x14ac:dyDescent="0.2">
      <c r="D70" s="60"/>
      <c r="E70" s="3"/>
      <c r="F70" s="3"/>
      <c r="G70" s="3"/>
      <c r="H70" s="3"/>
      <c r="I70" s="3"/>
      <c r="J70" s="3"/>
      <c r="K70" s="3"/>
    </row>
  </sheetData>
  <mergeCells count="2">
    <mergeCell ref="A4:E4"/>
    <mergeCell ref="A1:E1"/>
  </mergeCells>
  <pageMargins left="0.39370078740157483" right="0.39370078740157483" top="0.19685039370078741" bottom="0.19685039370078741" header="0" footer="0"/>
  <pageSetup paperSize="9" scale="89" fitToHeight="2" orientation="portrait"/>
  <rowBreaks count="2" manualBreakCount="2">
    <brk id="31" max="4" man="1"/>
    <brk id="54" max="4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Бюджет план vs потреба 2016</vt:lpstr>
      <vt:lpstr>Люди</vt:lpstr>
      <vt:lpstr>'Бюджет план vs потреба 2016'!Заголовки_для_печати</vt:lpstr>
      <vt:lpstr>Люди!Заголовки_для_печати</vt:lpstr>
      <vt:lpstr>'Бюджет план vs потреба 2016'!Область_печати</vt:lpstr>
      <vt:lpstr>Люди!Область_печати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UCAB</dc:creator>
  <cp:lastModifiedBy>Support</cp:lastModifiedBy>
  <cp:lastPrinted>2015-11-17T11:07:13Z</cp:lastPrinted>
  <dcterms:created xsi:type="dcterms:W3CDTF">2015-10-30T11:50:18Z</dcterms:created>
  <dcterms:modified xsi:type="dcterms:W3CDTF">2015-11-23T16:21:49Z</dcterms:modified>
</cp:coreProperties>
</file>